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CA" lockStructure="1"/>
  <bookViews>
    <workbookView xWindow="240" yWindow="135" windowWidth="20115" windowHeight="7935" activeTab="1"/>
  </bookViews>
  <sheets>
    <sheet name="INTRO" sheetId="2" r:id="rId1"/>
    <sheet name="ANNUAL_WORKPLAN" sheetId="4" r:id="rId2"/>
    <sheet name="Example" sheetId="5" r:id="rId3"/>
  </sheets>
  <definedNames>
    <definedName name="_xlnm.Print_Area" localSheetId="0">INTRO!$A$1:$F$25</definedName>
  </definedNames>
  <calcPr calcId="152511"/>
</workbook>
</file>

<file path=xl/calcChain.xml><?xml version="1.0" encoding="utf-8"?>
<calcChain xmlns="http://schemas.openxmlformats.org/spreadsheetml/2006/main">
  <c r="P16" i="4" l="1"/>
  <c r="P17" i="4"/>
  <c r="P18" i="4"/>
  <c r="P19" i="4"/>
  <c r="P20" i="4"/>
  <c r="P21" i="4"/>
  <c r="P23" i="4"/>
  <c r="P24" i="4"/>
  <c r="P25" i="4"/>
  <c r="P26" i="4"/>
  <c r="P27" i="4"/>
  <c r="P28" i="4"/>
  <c r="P29" i="4"/>
  <c r="P30" i="4"/>
  <c r="P31" i="4"/>
  <c r="P32" i="4"/>
  <c r="P33" i="4"/>
  <c r="P34" i="4"/>
  <c r="P35" i="4"/>
  <c r="P36" i="4"/>
  <c r="P37" i="4"/>
  <c r="P39" i="4"/>
  <c r="P40" i="4"/>
  <c r="P41" i="4"/>
  <c r="P42" i="4"/>
  <c r="P43" i="4"/>
  <c r="P44" i="4"/>
  <c r="P45" i="4"/>
  <c r="P46" i="4"/>
  <c r="P47" i="4"/>
  <c r="P48" i="4"/>
  <c r="P49" i="4"/>
  <c r="P50" i="4"/>
  <c r="P51" i="4"/>
  <c r="P53" i="4"/>
  <c r="P54" i="4"/>
  <c r="P55" i="4"/>
  <c r="P56" i="4"/>
  <c r="P57" i="4"/>
  <c r="P58" i="4"/>
  <c r="P59" i="4"/>
  <c r="P60" i="4"/>
  <c r="P62" i="4"/>
  <c r="P63" i="4"/>
  <c r="P64" i="4"/>
  <c r="P66" i="4"/>
  <c r="P67" i="4"/>
  <c r="P68" i="4"/>
  <c r="P69" i="4"/>
  <c r="P70" i="4"/>
  <c r="P72" i="4"/>
  <c r="P73" i="4"/>
  <c r="P74" i="4"/>
  <c r="P75" i="4"/>
  <c r="P76" i="4"/>
  <c r="P77" i="4"/>
  <c r="P78" i="4"/>
  <c r="P79" i="4"/>
  <c r="P80" i="4"/>
  <c r="P81" i="4"/>
  <c r="P83" i="4"/>
  <c r="P84" i="4"/>
  <c r="P85" i="4"/>
  <c r="P86" i="4"/>
  <c r="P87" i="4"/>
  <c r="P88" i="4"/>
  <c r="P89" i="4"/>
  <c r="P90" i="4"/>
  <c r="P91" i="4"/>
  <c r="P92" i="4"/>
  <c r="P93" i="4"/>
  <c r="P94" i="4"/>
  <c r="P95" i="4"/>
  <c r="P96" i="4"/>
  <c r="P97" i="4"/>
  <c r="P98" i="4"/>
  <c r="N22" i="4"/>
  <c r="N82" i="4" l="1"/>
  <c r="N71" i="4" l="1"/>
  <c r="N65" i="4"/>
  <c r="N61" i="4" l="1"/>
  <c r="N52" i="4"/>
  <c r="N38" i="4"/>
  <c r="N31" i="4" l="1"/>
  <c r="N15" i="4"/>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alcChain>
</file>

<file path=xl/sharedStrings.xml><?xml version="1.0" encoding="utf-8"?>
<sst xmlns="http://schemas.openxmlformats.org/spreadsheetml/2006/main" count="218" uniqueCount="166">
  <si>
    <t xml:space="preserve"> </t>
  </si>
  <si>
    <t>USD</t>
  </si>
  <si>
    <t>i)</t>
  </si>
  <si>
    <t xml:space="preserve">ii) </t>
  </si>
  <si>
    <t>MDA1 (IVM + ALB)</t>
  </si>
  <si>
    <t>MDA2 (DEC + ALB)</t>
  </si>
  <si>
    <t>MDA3 (IVM)</t>
  </si>
  <si>
    <t>T1 (ALB/MBD + PZQ)</t>
  </si>
  <si>
    <t>T2 (PZQ)</t>
  </si>
  <si>
    <t>T3 (ALB/MBD)</t>
  </si>
  <si>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</si>
  <si>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</si>
  <si>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</si>
  <si>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</si>
  <si>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</si>
  <si>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</si>
  <si>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</si>
  <si>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</si>
  <si>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</si>
  <si>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</si>
  <si>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</si>
  <si>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</si>
  <si>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</si>
  <si>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</si>
  <si>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</si>
  <si>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</si>
  <si>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</si>
  <si>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</si>
  <si>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</si>
  <si>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</si>
  <si>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</si>
  <si>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</si>
  <si>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</si>
  <si>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</si>
  <si>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</si>
  <si>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</si>
  <si>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</si>
  <si>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</si>
  <si>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</si>
  <si>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</si>
  <si>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</si>
  <si>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</si>
  <si>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</si>
  <si>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</si>
  <si>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</si>
  <si>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</si>
  <si>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</si>
  <si>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</si>
  <si>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</si>
  <si>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</si>
  <si>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</si>
  <si>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</si>
  <si>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</si>
  <si>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</si>
  <si>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</si>
  <si>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</si>
  <si>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</si>
  <si>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</si>
  <si>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</si>
  <si>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</si>
  <si>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</si>
  <si>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</si>
  <si>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</si>
  <si>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</si>
  <si>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</si>
  <si>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</si>
  <si>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</si>
  <si>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</si>
  <si>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</si>
  <si>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</si>
  <si>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</si>
  <si>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</si>
  <si>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</si>
  <si>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</si>
  <si>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Senegal</t>
  </si>
  <si>
    <t xml:space="preserve">i) Couvertures epidemiologiques FL &gt;65% dans les 50 districts endémiques </t>
  </si>
  <si>
    <t>ii) Couvertures therapeutiques Schisto &gt; 80% dans les 43 districts ciblés pour le traitement</t>
  </si>
  <si>
    <t>iii) Couvertures therapeutiques Geo &gt; 80% dans les 76 districts ciblés pour le traitement</t>
  </si>
  <si>
    <t>COORDINATION</t>
  </si>
  <si>
    <t>Participer aux réunions de coordination des Régions médicales</t>
  </si>
  <si>
    <t>Organiser les réunions  hebdomadaires du taskforce MTN</t>
  </si>
  <si>
    <t>Organiser une revue technique périodique sur les MTN</t>
  </si>
  <si>
    <t>Organiser des réunions semestrielles avec les autres secteurs</t>
  </si>
  <si>
    <t>Organiser des revues annuelles intégrées au niveau des régions pour la présentation des réalisations sur les MTN</t>
  </si>
  <si>
    <t xml:space="preserve">Participer aux réunions de coordination du Ministère de l'Elevage (Rage et leishmanioses) </t>
  </si>
  <si>
    <t>RENFORCEMENT DE CAPACITES</t>
  </si>
  <si>
    <t>Organiser 2 cours de formation sur les MTN à l'ISED</t>
  </si>
  <si>
    <t xml:space="preserve">Organiser 4 sessions par axes régionaux de formation des brigades régionales et départementales de l'hygiène sur les MTN </t>
  </si>
  <si>
    <t>Organiser 9 ateliers régionaux d'orientation sur les FOGS</t>
  </si>
  <si>
    <t xml:space="preserve">Organiser des missions de supervisions formatives des ECR et ECD </t>
  </si>
  <si>
    <t>Affecter trois personnels (Médecins et/ou techniciens supérieurs en santé) à la DLM</t>
  </si>
  <si>
    <t>Nommer un coordonnateur du programme FL</t>
  </si>
  <si>
    <t>Nommer un coordonnateur du programme Bilharzioses</t>
  </si>
  <si>
    <t>Utiliser les téléphones portables fournis par OMS dans le cadre de surveillance communatiare aux relais communautaires pour la remontée des données MTN</t>
  </si>
  <si>
    <t>PLAIDOYER POUR LA MOBILISATION DES FONDS</t>
  </si>
  <si>
    <t xml:space="preserve">Organiser un atelier de plaidoyer sur les enjeux de la lutte contre les MTN avec les secteurs impliqués </t>
  </si>
  <si>
    <t>effectuer des missions de plaidoyer sur les MTN auprès du secteur privé et des mouvements associatifs</t>
  </si>
  <si>
    <t>Organiser des missions de plaidoyer sur les MTN auprès des collectivités locales pour la mobilsation des ressources</t>
  </si>
  <si>
    <t xml:space="preserve">Produire une plaquette de plaidoyer à l'intention des bailleurs de fonds potentiels pour la mobilisation de ressources </t>
  </si>
  <si>
    <t xml:space="preserve">Sightsavers </t>
  </si>
  <si>
    <t>Sightsavers / Enda Santé</t>
  </si>
  <si>
    <t>Publier le plan strategique 2016-2020</t>
  </si>
  <si>
    <t>Formaliser le comité de pilotage de lutte contre les MTN</t>
  </si>
  <si>
    <t>Organiser 4 reunions de coordination trimestrielles</t>
  </si>
  <si>
    <t>Organiser des reunions de coordination hebdomadaires de la task Force</t>
  </si>
  <si>
    <t>organiser un atelier de validation du plan de suivi evaluation et de revue des outils (ID,Tipac,outils de gestion….)</t>
  </si>
  <si>
    <t>Organiser un atelier avec le SNIS pour le paramétrage des données MTN dans le DHIS 2</t>
  </si>
  <si>
    <t>Organiser des ateliers de partage des outils MTN dans le DHIS2 des points focaux MTN</t>
  </si>
  <si>
    <t>Participer aux réunions de coordination trimestrielle des régions médicales</t>
  </si>
  <si>
    <t>Organisation d'un atelier d'évaluation PTA 2018</t>
  </si>
  <si>
    <t>Organisation d'un atelier d'élaboration du  PTA 2019</t>
  </si>
  <si>
    <t>Organiser une réunion du comité d'experts nationaux et internationaux Oncho</t>
  </si>
  <si>
    <t>Organiser un atelier de restitution des evaluations d'impact des MTN</t>
  </si>
  <si>
    <t xml:space="preserve">Organiser 06 réunion du comité de suivi du dossier d'élimination de la FL  </t>
  </si>
  <si>
    <t xml:space="preserve">PLANNIFICATION STRATEGIQUE </t>
  </si>
  <si>
    <t xml:space="preserve">SUIVI EVALUATION </t>
  </si>
  <si>
    <t>Réaliser une enquête d'impact Schistosomiases dans les 15 districts ciblés</t>
  </si>
  <si>
    <t xml:space="preserve">Réaliser des enquêtes PRE-TAS  FL dans les 3 districts ciblés (RM Sédhiou  </t>
  </si>
  <si>
    <t>Réaliser des enquêtes TAS  FL  dans les 3 districts ciblés (RM Sédhiou  )</t>
  </si>
  <si>
    <t>Réaliser des enquêtes PRE-TAS  FL dans les 7 districts ciblés (RM  Tambacounda)</t>
  </si>
  <si>
    <t xml:space="preserve">Evaluation prévalence des géohelminthiases dans les 3 districts de Sédhiou </t>
  </si>
  <si>
    <t>Réaliser des enquêtes entomologiques dans les 08 districts ciblés ((RM Kolda, Kédougou et Tambacounda)</t>
  </si>
  <si>
    <t>Enquete de surveillance des schisto dans 2 districts Sédhiou et Mbour</t>
  </si>
  <si>
    <t>Enquete d'impact Oncho dans les 8 districts</t>
  </si>
  <si>
    <t>RECHERCHE OPERATIONNELLE</t>
  </si>
  <si>
    <t>Réaliser des enquetes LQAS des MTN dans les régions de la Vallée</t>
  </si>
  <si>
    <t>Organiser une  surveillance parasitaire et moléculaire FL ONCHO</t>
  </si>
  <si>
    <t xml:space="preserve">Organiser une surveillance active mensuelle au niveau des sites sentinelles  </t>
  </si>
  <si>
    <t xml:space="preserve">Organiser 14 ateliers de planification et d'orientation des ECR/ECD /IA/IEF dans les regions </t>
  </si>
  <si>
    <t xml:space="preserve">Organiser 76 ateliers de microplanification et d'orientation des ICP/CODEC dans les districts </t>
  </si>
  <si>
    <t xml:space="preserve">Organiser 1520 ateliers de microplanification et d'orientation distributeurs communautaires,enseignants  et serignes daaras dans les postes de sante </t>
  </si>
  <si>
    <t>Organiser 2 ateliers de microplanification et d'orientation des ICP/CODEC dans les districts  (campagne trachome)</t>
  </si>
  <si>
    <t xml:space="preserve">Organiser 40 ateliers de microplanification et d'orientation distributeurs communautaires,  et serignes daaras dans les postes de sante </t>
  </si>
  <si>
    <t>FORMATION</t>
  </si>
  <si>
    <t>DISTRIBUTION DE MEDICAMENTS MDA1 (IVM + ALB) -T1 (ALB/MBD + PZQ) - T2 (PZQ) - T3 (ALB/MBD)</t>
  </si>
  <si>
    <t>Organiser un atelier  de révision et de validation  des 26 outils de gestion de la DMM</t>
  </si>
  <si>
    <t xml:space="preserve">Reprographier 363 000 outils de gestion de la DMM. </t>
  </si>
  <si>
    <t xml:space="preserve">Reprographier 2000 manuels de facilitateurs et 20000 manuels  de distributeurs </t>
  </si>
  <si>
    <t>Appuyer la mise en place des intrants  dans les 76 districts</t>
  </si>
  <si>
    <t>Appuyer la mise en oeuvre  de la campagne integree de DMM (contre la FL,l'oncho,la schisto et les geohelmenthiases) dans 76 districts.</t>
  </si>
  <si>
    <t>Assurer la supervision  de la campagne de masse par le niveau central dans 14 regions</t>
  </si>
  <si>
    <t xml:space="preserve">Organiser 76 ateliers d'évaluation dans les districts </t>
  </si>
  <si>
    <t>Organiser 14 ateliers d'évaluations regionales de la DMM</t>
  </si>
  <si>
    <t>S'assurer de la participation du niveau central  a 14 ateliers d'evaluations regionales</t>
  </si>
  <si>
    <t>Organiser un atelier d'evaluation nationale de la campagne DMM</t>
  </si>
  <si>
    <t>Elaborer des spots télé et radio</t>
  </si>
  <si>
    <t>Acquérir des tee-shirts</t>
  </si>
  <si>
    <t>Acquérir des casquettes</t>
  </si>
  <si>
    <t xml:space="preserve"> Acquérir des banderoles</t>
  </si>
  <si>
    <t xml:space="preserve">  Acquérir des affiches</t>
  </si>
  <si>
    <t>Diffuser des bandes annonces radios</t>
  </si>
  <si>
    <t>Diffuser des bandes annonces télé</t>
  </si>
  <si>
    <t>Réaliser publi-reportage lors de la  DMM dans les Régions médicales</t>
  </si>
  <si>
    <t>Réaliser des émissions radios</t>
  </si>
  <si>
    <t>Participer à la rubrique santé de l'émission Kinkéliba de la RTS</t>
  </si>
  <si>
    <t>Allouer une enveloppe budgétaire pour  10 Régions médicales et 52 Districts sanitaires pour la communication DMM</t>
  </si>
  <si>
    <t>Allouer une enveloppe budgétaire pour 4 Régions médicales et 24 Districts sanitaires pour la communication DMM 12000000F aux régions et DS du Nord)</t>
  </si>
  <si>
    <t>Elaborer un bulletin d'information semestriel sur la lutte contre les MTN</t>
  </si>
  <si>
    <t>Appuyer la mise en œuvre des activités de sensibilisation, d'éducation et de communication des populations dans la zone d'intervention de l'OMVS PGIRE/ENDA SANTE</t>
  </si>
  <si>
    <t>Appuyer la mise en œuvre des activités de communication pour un changement de comportement face à la lépre dans les régions de Dakar, Diourbel et Thiès</t>
  </si>
  <si>
    <t>Dérouler lors des DMM des enquêtes de convenance comprenant une évaluation de l'impact de la communication,</t>
  </si>
  <si>
    <t xml:space="preserve">MOBILISATION SOCIALE </t>
  </si>
  <si>
    <t>Organiser une rencontre d'orientation entre le MSAS, le MEN et l'UAEL/CAEL (Union des Assosiations d'Elus Locaux/Cellule d'Appui aux Elus Locaux)</t>
  </si>
  <si>
    <t>Organiser un atelier d'élaboration d'un plan d'action de lutte contre les MTN avec l'UAEL/CAEL</t>
  </si>
  <si>
    <t>Jan</t>
  </si>
  <si>
    <t>Déc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</si>
</sst>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mm/yyyy"/>
    <numFmt numFmtId="166" formatCode="[$-40C]mmm\-yy;@"/>
  </numFmts>
  <fonts count="20">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
      <sz val="10"/>
      <color rgb="FF00B050"/>
      <name val="Arial"/>
      <family val="2"/>
    </font>
  </fonts>
  <fills count="11">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rgb="FFFFFF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57">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0" fontId="3" fillId="0" borderId="1" xfId="1" applyFont="1" applyFill="1" applyBorder="1" applyAlignment="1">
      <alignment horizontal="left" vertical="center"/>
    </xf>
    <xf numFmtId="3" fontId="3" fillId="10" borderId="1" xfId="1" applyNumberFormat="1" applyFont="1" applyFill="1" applyBorder="1" applyAlignment="1" applyProtection="1">
      <alignment horizontal="right" vertical="center"/>
      <protection locked="0"/>
    </xf>
    <xf numFmtId="0" fontId="9" fillId="0" borderId="0" xfId="0" applyFont="1" applyAlignment="1"/>
    <xf numFmtId="0" fontId="7" fillId="0" borderId="1" xfId="1" applyFont="1" applyFill="1" applyBorder="1" applyAlignment="1">
      <alignment horizontal="left" vertical="center"/>
    </xf>
    <xf numFmtId="0" fontId="7" fillId="0" borderId="1" xfId="1" applyFont="1" applyFill="1" applyBorder="1" applyAlignment="1" applyProtection="1">
      <alignment horizontal="left" vertical="center"/>
      <protection locked="0"/>
    </xf>
    <xf numFmtId="3" fontId="7" fillId="0" borderId="1" xfId="1" applyNumberFormat="1" applyFont="1" applyFill="1" applyBorder="1" applyAlignment="1" applyProtection="1">
      <alignment horizontal="right" vertical="center"/>
      <protection locked="0"/>
    </xf>
    <xf numFmtId="3" fontId="7" fillId="10" borderId="1" xfId="1" applyNumberFormat="1" applyFont="1" applyFill="1" applyBorder="1" applyAlignment="1" applyProtection="1">
      <alignment horizontal="left"/>
      <protection locked="0"/>
    </xf>
    <xf numFmtId="3" fontId="19" fillId="0"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protection locked="0"/>
    </xf>
    <xf numFmtId="166" fontId="7" fillId="0" borderId="1" xfId="1" applyNumberFormat="1" applyFont="1" applyFill="1" applyBorder="1" applyAlignment="1" applyProtection="1">
      <alignment horizontal="left" vertical="center"/>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98</xdr:row>
          <xdr:rowOff>0</xdr:rowOff>
        </xdr:from>
        <xdr:to>
          <xdr:col>5</xdr:col>
          <xdr:colOff>457200</xdr:colOff>
          <xdr:row>99</xdr:row>
          <xdr:rowOff>57150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98</xdr:row>
          <xdr:rowOff>0</xdr:rowOff>
        </xdr:from>
        <xdr:to>
          <xdr:col>11</xdr:col>
          <xdr:colOff>104775</xdr:colOff>
          <xdr:row>99</xdr:row>
          <xdr:rowOff>47625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zoomScaleNormal="100" workbookViewId="0">
      <selection activeCell="B3" sqref="B3:E3"/>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48" t="s">
        <v>11</v>
      </c>
      <c r="C3" s="49"/>
      <c r="D3" s="49"/>
      <c r="E3" s="49"/>
    </row>
    <row r="4" spans="2:5" ht="22.5" customHeight="1">
      <c r="B4" s="50" t="s">
        <v>12</v>
      </c>
      <c r="C4" s="50"/>
      <c r="D4" s="50"/>
      <c r="E4" s="50"/>
    </row>
    <row r="5" spans="2:5" ht="24" customHeight="1">
      <c r="B5" s="50"/>
      <c r="C5" s="50"/>
      <c r="D5" s="50"/>
      <c r="E5" s="50"/>
    </row>
    <row r="6" spans="2:5" ht="20.25" customHeight="1">
      <c r="B6" s="50"/>
      <c r="C6" s="50"/>
      <c r="D6" s="50"/>
      <c r="E6" s="50"/>
    </row>
    <row r="7" spans="2:5" ht="3.75" customHeight="1">
      <c r="B7" s="13"/>
      <c r="C7" s="13"/>
      <c r="D7" s="13"/>
      <c r="E7" s="13"/>
    </row>
    <row r="8" spans="2:5" ht="66" customHeight="1">
      <c r="B8" s="50" t="s">
        <v>13</v>
      </c>
      <c r="C8" s="50"/>
      <c r="D8" s="50"/>
      <c r="E8" s="50"/>
    </row>
    <row r="9" spans="2:5" ht="9.75" customHeight="1">
      <c r="B9" s="13"/>
      <c r="C9" s="13"/>
      <c r="D9" s="13"/>
      <c r="E9" s="13"/>
    </row>
    <row r="10" spans="2:5" ht="15.75">
      <c r="B10" s="14" t="s">
        <v>14</v>
      </c>
      <c r="C10" s="13"/>
      <c r="D10" s="13"/>
      <c r="E10" s="13"/>
    </row>
    <row r="11" spans="2:5">
      <c r="B11" s="13"/>
      <c r="C11" s="13" t="s">
        <v>15</v>
      </c>
      <c r="D11" s="13"/>
      <c r="E11" s="13"/>
    </row>
    <row r="12" spans="2:5">
      <c r="B12" s="13"/>
      <c r="C12" s="13" t="s">
        <v>16</v>
      </c>
      <c r="D12" s="13"/>
      <c r="E12" s="13"/>
    </row>
    <row r="13" spans="2:5">
      <c r="B13" s="13"/>
      <c r="C13" s="13" t="s">
        <v>17</v>
      </c>
      <c r="D13" s="13"/>
      <c r="E13" s="13"/>
    </row>
    <row r="14" spans="2:5">
      <c r="B14" s="13"/>
      <c r="C14" s="13" t="s">
        <v>18</v>
      </c>
      <c r="D14" s="13"/>
      <c r="E14" s="13"/>
    </row>
    <row r="15" spans="2:5">
      <c r="B15" s="13"/>
      <c r="C15" s="13" t="s">
        <v>19</v>
      </c>
      <c r="D15" s="13"/>
      <c r="E15" s="13"/>
    </row>
    <row r="16" spans="2:5">
      <c r="B16" s="13"/>
      <c r="C16" s="13" t="s">
        <v>20</v>
      </c>
      <c r="D16" s="13"/>
      <c r="E16" s="13"/>
    </row>
    <row r="17" spans="2:5">
      <c r="B17" s="13"/>
      <c r="C17" s="13" t="s">
        <v>21</v>
      </c>
      <c r="D17" s="13"/>
      <c r="E17" s="13"/>
    </row>
    <row r="18" spans="2:5">
      <c r="B18" s="13"/>
      <c r="C18" s="13" t="s">
        <v>22</v>
      </c>
      <c r="D18" s="13"/>
      <c r="E18" s="13"/>
    </row>
    <row r="19" spans="2:5">
      <c r="B19" s="13"/>
      <c r="C19" s="13" t="s">
        <v>23</v>
      </c>
      <c r="D19" s="13"/>
      <c r="E19" s="13"/>
    </row>
    <row r="20" spans="2:5">
      <c r="B20" s="13"/>
      <c r="C20" s="13" t="s">
        <v>24</v>
      </c>
      <c r="D20" s="13"/>
      <c r="E20" s="13"/>
    </row>
    <row r="21" spans="2:5">
      <c r="B21" s="13"/>
      <c r="C21" s="15"/>
      <c r="D21" s="13"/>
      <c r="E21" s="13"/>
    </row>
    <row r="22" spans="2:5" ht="15.75">
      <c r="B22" s="14" t="s">
        <v>25</v>
      </c>
      <c r="C22" s="13"/>
      <c r="D22" s="13"/>
      <c r="E22" s="13"/>
    </row>
    <row r="23" spans="2:5" ht="26.25" customHeight="1">
      <c r="B23" s="16" t="s">
        <v>2</v>
      </c>
      <c r="C23" s="50" t="s">
        <v>26</v>
      </c>
      <c r="D23" s="50"/>
      <c r="E23" s="50"/>
    </row>
    <row r="24" spans="2:5" ht="26.25" customHeight="1">
      <c r="B24" s="16" t="s">
        <v>3</v>
      </c>
      <c r="C24" s="50" t="s">
        <v>27</v>
      </c>
      <c r="D24" s="50"/>
      <c r="E24" s="50"/>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99"/>
  <sheetViews>
    <sheetView showGridLines="0" tabSelected="1" zoomScaleNormal="100" workbookViewId="0">
      <pane xSplit="1" ySplit="14" topLeftCell="B15" activePane="bottomRight" state="frozen"/>
      <selection pane="topRight" activeCell="B1" sqref="B1"/>
      <selection pane="bottomLeft" activeCell="A15" sqref="A15"/>
      <selection pane="bottomRight" activeCell="H2" sqref="H2"/>
    </sheetView>
  </sheetViews>
  <sheetFormatPr baseColWidth="10" defaultColWidth="9.140625" defaultRowHeight="14.25" outlineLevelRow="2"/>
  <cols>
    <col min="1" max="1" width="55.570312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28</v>
      </c>
    </row>
    <row r="2" spans="1:17" ht="15">
      <c r="A2" s="10" t="s">
        <v>29</v>
      </c>
      <c r="B2" s="51" t="s">
        <v>74</v>
      </c>
      <c r="C2" s="51"/>
      <c r="D2" s="51"/>
      <c r="E2" s="51"/>
      <c r="F2" s="52"/>
    </row>
    <row r="3" spans="1:17" ht="4.1500000000000004" customHeight="1">
      <c r="A3" s="10"/>
      <c r="B3" s="18"/>
      <c r="C3" s="18"/>
      <c r="D3" s="18"/>
      <c r="E3" s="18"/>
    </row>
    <row r="4" spans="1:17">
      <c r="A4" s="10" t="s">
        <v>30</v>
      </c>
      <c r="B4" s="22" t="s">
        <v>164</v>
      </c>
      <c r="C4" s="35">
        <v>2018</v>
      </c>
      <c r="D4" s="19" t="s">
        <v>37</v>
      </c>
      <c r="E4" s="22" t="s">
        <v>165</v>
      </c>
      <c r="F4" s="35">
        <v>2018</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56" t="s">
        <v>75</v>
      </c>
      <c r="C8" s="56"/>
      <c r="D8" s="56"/>
      <c r="E8" s="56"/>
      <c r="F8" s="56"/>
      <c r="G8" s="56"/>
      <c r="H8" s="56"/>
      <c r="I8" s="56"/>
      <c r="J8" s="56"/>
      <c r="K8" s="56"/>
      <c r="L8" s="56"/>
      <c r="M8" s="56"/>
      <c r="N8" s="56"/>
      <c r="O8" s="56"/>
      <c r="P8" s="52"/>
      <c r="Q8" s="52"/>
    </row>
    <row r="9" spans="1:17" ht="15">
      <c r="A9" s="10" t="s">
        <v>33</v>
      </c>
      <c r="B9" s="56" t="s">
        <v>76</v>
      </c>
      <c r="C9" s="56"/>
      <c r="D9" s="56"/>
      <c r="E9" s="56"/>
      <c r="F9" s="56"/>
      <c r="G9" s="56"/>
      <c r="H9" s="56"/>
      <c r="I9" s="56"/>
      <c r="J9" s="56"/>
      <c r="K9" s="56"/>
      <c r="L9" s="56"/>
      <c r="M9" s="56"/>
      <c r="N9" s="56"/>
      <c r="O9" s="56"/>
      <c r="P9" s="52"/>
      <c r="Q9" s="52"/>
    </row>
    <row r="10" spans="1:17" ht="13.5" customHeight="1">
      <c r="A10" s="10"/>
      <c r="B10" s="56" t="s">
        <v>77</v>
      </c>
      <c r="C10" s="56"/>
      <c r="D10" s="56"/>
      <c r="E10" s="56"/>
      <c r="F10" s="56"/>
      <c r="G10" s="56"/>
      <c r="H10" s="56"/>
      <c r="I10" s="56"/>
      <c r="J10" s="56"/>
      <c r="K10" s="56"/>
      <c r="L10" s="56"/>
      <c r="M10" s="56"/>
      <c r="N10" s="56"/>
      <c r="O10" s="56"/>
      <c r="P10" s="52"/>
      <c r="Q10" s="52"/>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53" t="s">
        <v>57</v>
      </c>
      <c r="B13" s="54" t="s">
        <v>58</v>
      </c>
      <c r="C13" s="54"/>
      <c r="D13" s="54"/>
      <c r="E13" s="54"/>
      <c r="F13" s="54"/>
      <c r="G13" s="54"/>
      <c r="H13" s="54"/>
      <c r="I13" s="54"/>
      <c r="J13" s="54"/>
      <c r="K13" s="54"/>
      <c r="L13" s="54"/>
      <c r="M13" s="54"/>
      <c r="N13" s="1" t="s">
        <v>59</v>
      </c>
      <c r="O13" s="1" t="s">
        <v>60</v>
      </c>
      <c r="P13" s="37" t="s">
        <v>61</v>
      </c>
      <c r="Q13" s="55" t="s">
        <v>62</v>
      </c>
    </row>
    <row r="14" spans="1:17">
      <c r="A14" s="53"/>
      <c r="B14" s="17" t="str">
        <f>IF(B4=0,"",B4)</f>
        <v>Jan</v>
      </c>
      <c r="C14" s="17" t="str">
        <f>IF($B$4="Jan","Fév",IF($B$4="Fév","Mars",IF($B$4="Mars","Avr",IF($B$4="Avr","Mai",IF($B$4="Mai","Juin",IF($B$4="Juin","Juil",IF($B$4="Juil","Août",IF($B$4="Août","Sep",IF($B$4="Sep","Oct",IF($B$4="Oct","Nov",IF($B$4="Nov","Déc",IF($B$4="Déc","Jan",""))))))))))))</f>
        <v>Fév</v>
      </c>
      <c r="D14" s="17" t="str">
        <f>IF($B$4="Jan","Mars",IF($B$4="Fév","Avr",IF($B$4="Mars","Mai",IF($B$4="Avr","Juin",IF($B$4="Mai","Juil",IF($B$4="Juin","Août",IF($B$4="Juil","Sep",IF($B$4="Août","Oct",IF($B$4="Sep","Nov",IF($B$4="Oct","Déc",IF($B$4="Nov","Jan",IF($B$4="Déc","Fév",""))))))))))))</f>
        <v>Mars</v>
      </c>
      <c r="E14" s="17" t="str">
        <f>IF($B$4="Jan","Avr",IF($B$4="Fév","Mai",IF($B$4="Mars","Juin",IF($B$4="Avr","Juil",IF($B$4="Mai","Août",IF($B$4="Juin","Sep",IF($B$4="Juil","Oct",IF($B$4="Août","Nov",IF($B$4="Sep","Déc",IF($B$4="Oct","Jan",IF($B$4="Nov","Fév",IF($B$4="Déc","Mars",""))))))))))))</f>
        <v>Avr</v>
      </c>
      <c r="F14" s="17" t="str">
        <f>IF($B$4="Jan","Mai",IF($B$4="Fév","Juin",IF($B$4="Mars","Juil",IF($B$4="Avr","Août",IF($B$4="Mai","Sep",IF($B$4="Juin","Oct",IF($B$4="Juil","Nov",IF($B$4="Août","Déc",IF($B$4="Sep","Jan",IF($B$4="Oct","Fév",IF($B$4="Nov","Mars",IF($B$4="Déc","Avr",""))))))))))))</f>
        <v>Mai</v>
      </c>
      <c r="G14" s="17" t="str">
        <f>IF($B$4="Jan","Juin",IF($B$4="Fév","Juil",IF($B$4="Mars","Août",IF($B$4="Avr","Sep",IF($B$4="Mai","Oct",IF($B$4="Juin","Nov",IF($B$4="Juil","Déc",IF($B$4="Août","Jan",IF($B$4="Sep","Fév",IF($B$4="Oct","Mars",IF($B$4="Nov","Avr",IF($B$4="Déc","Mai",""))))))))))))</f>
        <v>Juin</v>
      </c>
      <c r="H14" s="17" t="str">
        <f>IF($B$4="Jan","Juil",IF($B$4="Fév","Août",IF($B$4="Mars","Sep",IF($B$4="Avr","Oct",IF($B$4="Mai","Nov",IF($B$4="Juin","Déc",IF($B$4="Juil","Jan",IF($B$4="Août","Fév",IF($B$4="Sep","Mars",IF($B$4="Oct","Avr",IF($B$4="Nov","Mai",IF($B$4="Déc","Juin",""))))))))))))</f>
        <v>Juil</v>
      </c>
      <c r="I14" s="17" t="str">
        <f>IF($B$4="Jan","Août",IF($B$4="Fév","Sep",IF($B$4="Mars","Oct",IF($B$4="Avr","Nov",IF($B$4="Mai","Déc",IF($B$4="Juin","Jan",IF($B$4="Juil","Fév",IF($B$4="Août","Mars",IF($B$4="Sep","Avr",IF($B$4="Oct","Mai",IF($B$4="Nov","Juin",IF($B$4="Déc","Juil",""))))))))))))</f>
        <v>Août</v>
      </c>
      <c r="J14" s="17" t="str">
        <f>IF($B$4="Jan","Sep",IF($B$4="Fév","Oct",IF($B$4="Mars","Nov",IF($B$4="Avr","Déc",IF($B$4="Mai","Jan",IF($B$4="Juin","Fév",IF($B$4="Juil","Mars",IF($B$4="Août","Avr",IF($B$4="Sep","Mai",IF($B$4="Oct","Juin",IF($B$4="Nov","Juil",IF($B$4="Déc","Août",""))))))))))))</f>
        <v>Sep</v>
      </c>
      <c r="K14" s="17" t="str">
        <f>IF($B$4="Jan","Oct",IF($B$4="Fév","Nov",IF($B$4="Mars","Déc",IF($B$4="Avr","Jan",IF($B$4="Mai","Fév",IF($B$4="Juin","Mars",IF($B$4="Juil","Avr",IF($B$4="Août","Mai",IF($B$4="Sep","Juin",IF($B$4="Oct","Juil",IF($B$4="Nov","Août",IF($B$4="Déc","Sep",""))))))))))))</f>
        <v>Oct</v>
      </c>
      <c r="L14" s="17" t="str">
        <f>IF($B$4="Jan","Nov",IF($B$4="Fév","Déc",IF($B$4="Mars","Jan",IF($B$4="Avr","Fév",IF($B$4="Mai","Mars",IF($B$4="Juin","Avr",IF($B$4="Juil","Mai",IF($B$4="Août","Juin",IF($B$4="Sep","Juil",IF($B$4="Oct","Août",IF($B$4="Nov","Sep",IF($B$4="Déc","Oct",""))))))))))))</f>
        <v>Nov</v>
      </c>
      <c r="M14" s="17" t="str">
        <f>IF($B$4="Jan","Déc",IF($B$4="Fév","Jan",IF($B$4="Mars","Fév",IF($B$4="Avr","Mars",IF($B$4="Mai","Avr",IF($B$4="Juin","Mai",IF($B$4="Juil","Juin",IF($B$4="Août","Juil",IF($B$4="Sep","Août",IF($B$4="Oct","Sep",IF($B$4="Nov","Oct",IF($B$4="Déc","Nov",""))))))))))))</f>
        <v>Déc</v>
      </c>
      <c r="N14" s="1" t="s">
        <v>1</v>
      </c>
      <c r="O14" s="1" t="s">
        <v>1</v>
      </c>
      <c r="P14" s="1" t="s">
        <v>1</v>
      </c>
      <c r="Q14" s="55"/>
    </row>
    <row r="15" spans="1:17" s="40" customFormat="1">
      <c r="A15" s="38" t="s">
        <v>78</v>
      </c>
      <c r="B15" s="31"/>
      <c r="C15" s="31"/>
      <c r="D15" s="31"/>
      <c r="E15" s="31"/>
      <c r="F15" s="31"/>
      <c r="G15" s="31"/>
      <c r="H15" s="31"/>
      <c r="I15" s="31"/>
      <c r="J15" s="31"/>
      <c r="K15" s="31"/>
      <c r="L15" s="31"/>
      <c r="M15" s="31"/>
      <c r="N15" s="39">
        <f>SUM(N16:N21)</f>
        <v>26412.743333333332</v>
      </c>
      <c r="O15" s="25">
        <v>0</v>
      </c>
      <c r="P15" s="29" t="s">
        <v>0</v>
      </c>
      <c r="Q15" s="25"/>
    </row>
    <row r="16" spans="1:17" s="40" customFormat="1" outlineLevel="1">
      <c r="A16" s="41" t="s">
        <v>79</v>
      </c>
      <c r="B16" s="32"/>
      <c r="C16" s="32"/>
      <c r="D16" s="32"/>
      <c r="E16" s="32"/>
      <c r="F16" s="32"/>
      <c r="G16" s="32"/>
      <c r="H16" s="32"/>
      <c r="I16" s="32"/>
      <c r="J16" s="32"/>
      <c r="K16" s="32"/>
      <c r="L16" s="32"/>
      <c r="M16" s="32"/>
      <c r="N16" s="43">
        <v>12487.743333333334</v>
      </c>
      <c r="O16" s="25">
        <v>0</v>
      </c>
      <c r="P16" s="29">
        <f t="shared" ref="P16:P79" si="0">N16-O16</f>
        <v>12487.743333333334</v>
      </c>
      <c r="Q16" s="25"/>
    </row>
    <row r="17" spans="1:17" s="40" customFormat="1" outlineLevel="1">
      <c r="A17" s="41" t="s">
        <v>80</v>
      </c>
      <c r="B17" s="32"/>
      <c r="C17" s="32"/>
      <c r="D17" s="32"/>
      <c r="E17" s="32"/>
      <c r="F17" s="32"/>
      <c r="G17" s="32"/>
      <c r="H17" s="32"/>
      <c r="I17" s="32"/>
      <c r="J17" s="32"/>
      <c r="K17" s="32"/>
      <c r="L17" s="32"/>
      <c r="M17" s="32"/>
      <c r="N17" s="43">
        <v>5000</v>
      </c>
      <c r="O17" s="25">
        <v>0</v>
      </c>
      <c r="P17" s="29">
        <f t="shared" si="0"/>
        <v>5000</v>
      </c>
      <c r="Q17" s="25"/>
    </row>
    <row r="18" spans="1:17" s="40" customFormat="1" outlineLevel="1">
      <c r="A18" s="41" t="s">
        <v>81</v>
      </c>
      <c r="B18" s="23"/>
      <c r="C18" s="23"/>
      <c r="D18" s="32"/>
      <c r="E18" s="42"/>
      <c r="F18" s="42"/>
      <c r="G18" s="42"/>
      <c r="H18" s="42"/>
      <c r="I18" s="42"/>
      <c r="J18" s="32"/>
      <c r="K18" s="42"/>
      <c r="L18" s="42"/>
      <c r="M18" s="42"/>
      <c r="N18" s="43">
        <v>4791.666666666667</v>
      </c>
      <c r="O18" s="25">
        <v>0</v>
      </c>
      <c r="P18" s="29">
        <f t="shared" si="0"/>
        <v>4791.666666666667</v>
      </c>
      <c r="Q18" s="25"/>
    </row>
    <row r="19" spans="1:17" s="40" customFormat="1" outlineLevel="1">
      <c r="A19" s="41" t="s">
        <v>82</v>
      </c>
      <c r="B19" s="32"/>
      <c r="C19" s="23"/>
      <c r="D19" s="42"/>
      <c r="E19" s="32"/>
      <c r="F19" s="42"/>
      <c r="G19" s="42"/>
      <c r="H19" s="32"/>
      <c r="I19" s="42"/>
      <c r="J19" s="42"/>
      <c r="K19" s="32"/>
      <c r="L19" s="42"/>
      <c r="M19" s="42"/>
      <c r="N19" s="43">
        <v>3333.3333333333335</v>
      </c>
      <c r="O19" s="25">
        <v>0</v>
      </c>
      <c r="P19" s="29">
        <f t="shared" si="0"/>
        <v>3333.3333333333335</v>
      </c>
      <c r="Q19" s="25"/>
    </row>
    <row r="20" spans="1:17" s="40" customFormat="1" outlineLevel="1">
      <c r="A20" s="41" t="s">
        <v>83</v>
      </c>
      <c r="B20" s="23"/>
      <c r="C20" s="23"/>
      <c r="D20" s="32"/>
      <c r="E20" s="42"/>
      <c r="F20" s="42"/>
      <c r="G20" s="42"/>
      <c r="H20" s="42"/>
      <c r="I20" s="42"/>
      <c r="J20" s="42"/>
      <c r="K20" s="42"/>
      <c r="L20" s="42"/>
      <c r="M20" s="42"/>
      <c r="N20" s="43">
        <v>800</v>
      </c>
      <c r="O20" s="25">
        <v>0</v>
      </c>
      <c r="P20" s="29">
        <f t="shared" si="0"/>
        <v>800</v>
      </c>
      <c r="Q20" s="25"/>
    </row>
    <row r="21" spans="1:17" s="40" customFormat="1" outlineLevel="1">
      <c r="A21" s="41" t="s">
        <v>84</v>
      </c>
      <c r="B21" s="32"/>
      <c r="C21" s="23"/>
      <c r="D21" s="42"/>
      <c r="E21" s="32"/>
      <c r="F21" s="42"/>
      <c r="G21" s="42"/>
      <c r="H21" s="32"/>
      <c r="I21" s="42"/>
      <c r="J21" s="42"/>
      <c r="K21" s="32"/>
      <c r="L21" s="42"/>
      <c r="M21" s="42"/>
      <c r="N21" s="43">
        <v>0</v>
      </c>
      <c r="O21" s="25">
        <v>0</v>
      </c>
      <c r="P21" s="29">
        <f t="shared" si="0"/>
        <v>0</v>
      </c>
      <c r="Q21" s="25"/>
    </row>
    <row r="22" spans="1:17" s="40" customFormat="1">
      <c r="A22" s="38" t="s">
        <v>85</v>
      </c>
      <c r="B22" s="31"/>
      <c r="C22" s="31"/>
      <c r="D22" s="31"/>
      <c r="E22" s="31"/>
      <c r="F22" s="31"/>
      <c r="G22" s="31"/>
      <c r="H22" s="31"/>
      <c r="I22" s="31"/>
      <c r="J22" s="31"/>
      <c r="K22" s="31"/>
      <c r="L22" s="31"/>
      <c r="M22" s="31"/>
      <c r="N22" s="39">
        <f>SUM(N23:N30)</f>
        <v>111666.66666666666</v>
      </c>
      <c r="O22" s="25">
        <v>0</v>
      </c>
      <c r="P22" s="29" t="s">
        <v>0</v>
      </c>
      <c r="Q22" s="25"/>
    </row>
    <row r="23" spans="1:17" s="40" customFormat="1" outlineLevel="1">
      <c r="A23" s="41" t="s">
        <v>86</v>
      </c>
      <c r="B23" s="45"/>
      <c r="C23" s="23"/>
      <c r="D23" s="42"/>
      <c r="E23" s="32"/>
      <c r="F23" s="42"/>
      <c r="G23" s="42"/>
      <c r="H23" s="42"/>
      <c r="I23" s="42"/>
      <c r="J23" s="42"/>
      <c r="K23" s="42"/>
      <c r="L23" s="32"/>
      <c r="M23" s="42"/>
      <c r="N23" s="43">
        <v>16666.666666666668</v>
      </c>
      <c r="O23" s="25">
        <v>0</v>
      </c>
      <c r="P23" s="29">
        <f t="shared" si="0"/>
        <v>16666.666666666668</v>
      </c>
      <c r="Q23" s="25" t="s">
        <v>99</v>
      </c>
    </row>
    <row r="24" spans="1:17" s="40" customFormat="1" outlineLevel="1">
      <c r="A24" s="41" t="s">
        <v>87</v>
      </c>
      <c r="B24" s="32"/>
      <c r="C24" s="32"/>
      <c r="D24" s="42"/>
      <c r="E24" s="42"/>
      <c r="F24" s="42"/>
      <c r="G24" s="42"/>
      <c r="H24" s="42"/>
      <c r="I24" s="42"/>
      <c r="J24" s="42"/>
      <c r="K24" s="42"/>
      <c r="L24" s="42"/>
      <c r="M24" s="42"/>
      <c r="N24" s="43">
        <v>33333.333333333336</v>
      </c>
      <c r="O24" s="25">
        <v>0</v>
      </c>
      <c r="P24" s="29">
        <f t="shared" si="0"/>
        <v>33333.333333333336</v>
      </c>
      <c r="Q24" s="25" t="s">
        <v>100</v>
      </c>
    </row>
    <row r="25" spans="1:17" s="40" customFormat="1" outlineLevel="1">
      <c r="A25" s="41" t="s">
        <v>88</v>
      </c>
      <c r="B25" s="32"/>
      <c r="C25" s="32"/>
      <c r="D25" s="32"/>
      <c r="E25" s="42"/>
      <c r="F25" s="42"/>
      <c r="G25" s="42"/>
      <c r="H25" s="42"/>
      <c r="I25" s="42"/>
      <c r="J25" s="42"/>
      <c r="K25" s="42"/>
      <c r="L25" s="42"/>
      <c r="M25" s="42"/>
      <c r="N25" s="43">
        <v>36666.666666666664</v>
      </c>
      <c r="O25" s="25">
        <v>0</v>
      </c>
      <c r="P25" s="29">
        <f t="shared" si="0"/>
        <v>36666.666666666664</v>
      </c>
      <c r="Q25" s="25"/>
    </row>
    <row r="26" spans="1:17" s="40" customFormat="1" outlineLevel="1">
      <c r="A26" s="41" t="s">
        <v>89</v>
      </c>
      <c r="B26" s="23"/>
      <c r="C26" s="23"/>
      <c r="D26" s="42"/>
      <c r="E26" s="42"/>
      <c r="F26" s="42"/>
      <c r="G26" s="42"/>
      <c r="H26" s="42"/>
      <c r="I26" s="42"/>
      <c r="J26" s="42"/>
      <c r="K26" s="32"/>
      <c r="L26" s="32"/>
      <c r="M26" s="42"/>
      <c r="N26" s="43">
        <v>25000</v>
      </c>
      <c r="O26" s="25">
        <v>0</v>
      </c>
      <c r="P26" s="29">
        <f t="shared" si="0"/>
        <v>25000</v>
      </c>
      <c r="Q26" s="25"/>
    </row>
    <row r="27" spans="1:17" s="40" customFormat="1" outlineLevel="1">
      <c r="A27" s="41" t="s">
        <v>90</v>
      </c>
      <c r="B27" s="23"/>
      <c r="C27" s="23"/>
      <c r="D27" s="42"/>
      <c r="E27" s="42"/>
      <c r="F27" s="42"/>
      <c r="G27" s="42"/>
      <c r="H27" s="42"/>
      <c r="I27" s="42"/>
      <c r="J27" s="42"/>
      <c r="K27" s="42"/>
      <c r="L27" s="42"/>
      <c r="M27" s="42"/>
      <c r="N27" s="43">
        <v>0</v>
      </c>
      <c r="O27" s="25">
        <v>0</v>
      </c>
      <c r="P27" s="29">
        <f t="shared" si="0"/>
        <v>0</v>
      </c>
      <c r="Q27" s="25"/>
    </row>
    <row r="28" spans="1:17" s="40" customFormat="1" outlineLevel="1">
      <c r="A28" s="41" t="s">
        <v>91</v>
      </c>
      <c r="B28" s="23"/>
      <c r="C28" s="32"/>
      <c r="D28" s="42"/>
      <c r="E28" s="42"/>
      <c r="F28" s="42"/>
      <c r="G28" s="42"/>
      <c r="H28" s="42"/>
      <c r="I28" s="42"/>
      <c r="J28" s="42"/>
      <c r="K28" s="42"/>
      <c r="L28" s="42"/>
      <c r="M28" s="42"/>
      <c r="N28" s="43">
        <v>0</v>
      </c>
      <c r="O28" s="25">
        <v>0</v>
      </c>
      <c r="P28" s="29">
        <f t="shared" si="0"/>
        <v>0</v>
      </c>
      <c r="Q28" s="25"/>
    </row>
    <row r="29" spans="1:17" s="40" customFormat="1" outlineLevel="1">
      <c r="A29" s="41" t="s">
        <v>92</v>
      </c>
      <c r="B29" s="23"/>
      <c r="C29" s="32"/>
      <c r="D29" s="42"/>
      <c r="E29" s="42"/>
      <c r="F29" s="42"/>
      <c r="G29" s="42"/>
      <c r="H29" s="42"/>
      <c r="I29" s="42"/>
      <c r="J29" s="42"/>
      <c r="K29" s="42"/>
      <c r="L29" s="42"/>
      <c r="M29" s="42"/>
      <c r="N29" s="43">
        <v>0</v>
      </c>
      <c r="O29" s="25">
        <v>0</v>
      </c>
      <c r="P29" s="29">
        <f t="shared" si="0"/>
        <v>0</v>
      </c>
      <c r="Q29" s="25"/>
    </row>
    <row r="30" spans="1:17" s="40" customFormat="1" outlineLevel="1">
      <c r="A30" s="41" t="s">
        <v>93</v>
      </c>
      <c r="B30" s="23"/>
      <c r="C30" s="23"/>
      <c r="D30" s="42"/>
      <c r="E30" s="42"/>
      <c r="F30" s="42"/>
      <c r="G30" s="42"/>
      <c r="H30" s="42"/>
      <c r="I30" s="42"/>
      <c r="J30" s="42"/>
      <c r="K30" s="42"/>
      <c r="L30" s="42"/>
      <c r="M30" s="42"/>
      <c r="N30" s="43">
        <v>0</v>
      </c>
      <c r="O30" s="25">
        <v>0</v>
      </c>
      <c r="P30" s="29">
        <f t="shared" si="0"/>
        <v>0</v>
      </c>
      <c r="Q30" s="25"/>
    </row>
    <row r="31" spans="1:17" s="40" customFormat="1">
      <c r="A31" s="38" t="s">
        <v>94</v>
      </c>
      <c r="B31" s="31"/>
      <c r="C31" s="31"/>
      <c r="D31" s="31"/>
      <c r="E31" s="31"/>
      <c r="F31" s="31"/>
      <c r="G31" s="31"/>
      <c r="H31" s="31"/>
      <c r="I31" s="31"/>
      <c r="J31" s="31"/>
      <c r="K31" s="31"/>
      <c r="L31" s="31"/>
      <c r="M31" s="31"/>
      <c r="N31" s="39">
        <f>SUM(N32:N35)</f>
        <v>14525</v>
      </c>
      <c r="O31" s="25">
        <v>0</v>
      </c>
      <c r="P31" s="29">
        <f t="shared" si="0"/>
        <v>14525</v>
      </c>
      <c r="Q31" s="25"/>
    </row>
    <row r="32" spans="1:17" s="40" customFormat="1" outlineLevel="1">
      <c r="A32" s="41" t="s">
        <v>95</v>
      </c>
      <c r="B32" s="23"/>
      <c r="C32" s="23"/>
      <c r="D32" s="42"/>
      <c r="E32" s="46"/>
      <c r="F32" s="46"/>
      <c r="G32" s="42"/>
      <c r="H32" s="42"/>
      <c r="I32" s="42"/>
      <c r="J32" s="42"/>
      <c r="K32" s="42"/>
      <c r="L32" s="42"/>
      <c r="M32" s="42"/>
      <c r="N32" s="43">
        <v>1108.3333333333333</v>
      </c>
      <c r="O32" s="25">
        <v>0</v>
      </c>
      <c r="P32" s="29">
        <f t="shared" si="0"/>
        <v>1108.3333333333333</v>
      </c>
      <c r="Q32" s="25"/>
    </row>
    <row r="33" spans="1:17" s="40" customFormat="1" outlineLevel="1">
      <c r="A33" s="41" t="s">
        <v>96</v>
      </c>
      <c r="B33" s="23"/>
      <c r="C33" s="23"/>
      <c r="D33" s="42"/>
      <c r="E33" s="42"/>
      <c r="F33" s="42"/>
      <c r="G33" s="46"/>
      <c r="H33" s="42"/>
      <c r="I33" s="42"/>
      <c r="J33" s="42"/>
      <c r="K33" s="42"/>
      <c r="L33" s="42"/>
      <c r="M33" s="42"/>
      <c r="N33" s="43">
        <v>3833.3333333333335</v>
      </c>
      <c r="O33" s="25">
        <v>0</v>
      </c>
      <c r="P33" s="29">
        <f t="shared" si="0"/>
        <v>3833.3333333333335</v>
      </c>
      <c r="Q33" s="25"/>
    </row>
    <row r="34" spans="1:17" s="40" customFormat="1" outlineLevel="1">
      <c r="A34" s="41" t="s">
        <v>97</v>
      </c>
      <c r="B34" s="23"/>
      <c r="C34" s="23"/>
      <c r="D34" s="42"/>
      <c r="E34" s="42"/>
      <c r="F34" s="42"/>
      <c r="G34" s="46"/>
      <c r="H34" s="42"/>
      <c r="I34" s="42"/>
      <c r="J34" s="42"/>
      <c r="K34" s="42"/>
      <c r="L34" s="42"/>
      <c r="M34" s="42"/>
      <c r="N34" s="43">
        <v>9583.3333333333339</v>
      </c>
      <c r="O34" s="25">
        <v>0</v>
      </c>
      <c r="P34" s="29">
        <f t="shared" si="0"/>
        <v>9583.3333333333339</v>
      </c>
      <c r="Q34" s="25"/>
    </row>
    <row r="35" spans="1:17" s="40" customFormat="1" outlineLevel="1">
      <c r="A35" s="41" t="s">
        <v>98</v>
      </c>
      <c r="B35" s="46"/>
      <c r="C35" s="23"/>
      <c r="D35" s="42"/>
      <c r="E35" s="42"/>
      <c r="F35" s="42"/>
      <c r="G35" s="42"/>
      <c r="H35" s="42"/>
      <c r="I35" s="42"/>
      <c r="J35" s="42"/>
      <c r="K35" s="42"/>
      <c r="L35" s="42"/>
      <c r="M35" s="42"/>
      <c r="N35" s="43">
        <v>0</v>
      </c>
      <c r="O35" s="25">
        <v>0</v>
      </c>
      <c r="P35" s="29">
        <f t="shared" si="0"/>
        <v>0</v>
      </c>
      <c r="Q35" s="25"/>
    </row>
    <row r="36" spans="1:17" s="40" customFormat="1" outlineLevel="1">
      <c r="A36" s="41" t="s">
        <v>162</v>
      </c>
      <c r="B36" s="23"/>
      <c r="C36" s="46"/>
      <c r="D36" s="42"/>
      <c r="E36" s="46"/>
      <c r="F36" s="42"/>
      <c r="G36" s="42"/>
      <c r="H36" s="42"/>
      <c r="I36" s="42"/>
      <c r="J36" s="42"/>
      <c r="K36" s="42"/>
      <c r="L36" s="42"/>
      <c r="M36" s="42"/>
      <c r="N36" s="43"/>
      <c r="O36" s="25">
        <v>0</v>
      </c>
      <c r="P36" s="29">
        <f t="shared" si="0"/>
        <v>0</v>
      </c>
      <c r="Q36" s="25"/>
    </row>
    <row r="37" spans="1:17" s="40" customFormat="1" outlineLevel="1">
      <c r="A37" s="41" t="s">
        <v>163</v>
      </c>
      <c r="B37" s="23"/>
      <c r="C37" s="23"/>
      <c r="D37" s="42"/>
      <c r="E37" s="42"/>
      <c r="F37" s="46"/>
      <c r="G37" s="42"/>
      <c r="H37" s="42"/>
      <c r="I37" s="42"/>
      <c r="J37" s="42"/>
      <c r="K37" s="42"/>
      <c r="L37" s="42"/>
      <c r="M37" s="42"/>
      <c r="N37" s="43">
        <v>10000</v>
      </c>
      <c r="O37" s="25">
        <v>0</v>
      </c>
      <c r="P37" s="29">
        <f t="shared" si="0"/>
        <v>10000</v>
      </c>
      <c r="Q37" s="25"/>
    </row>
    <row r="38" spans="1:17" s="40" customFormat="1">
      <c r="A38" s="38" t="s">
        <v>114</v>
      </c>
      <c r="B38" s="31"/>
      <c r="C38" s="31"/>
      <c r="D38" s="31"/>
      <c r="E38" s="31"/>
      <c r="F38" s="31"/>
      <c r="G38" s="31"/>
      <c r="H38" s="31"/>
      <c r="I38" s="31"/>
      <c r="J38" s="31"/>
      <c r="K38" s="31"/>
      <c r="L38" s="31"/>
      <c r="M38" s="31"/>
      <c r="N38" s="39">
        <f>SUM(N39:N51)</f>
        <v>153050</v>
      </c>
      <c r="O38" s="25">
        <v>0</v>
      </c>
      <c r="P38" s="29" t="s">
        <v>0</v>
      </c>
      <c r="Q38" s="25"/>
    </row>
    <row r="39" spans="1:17" s="40" customFormat="1" outlineLevel="1">
      <c r="A39" s="41" t="s">
        <v>101</v>
      </c>
      <c r="B39" s="46"/>
      <c r="C39" s="23"/>
      <c r="D39" s="42"/>
      <c r="E39" s="42"/>
      <c r="F39" s="42"/>
      <c r="G39" s="42"/>
      <c r="H39" s="42"/>
      <c r="I39" s="42"/>
      <c r="J39" s="42"/>
      <c r="K39" s="42"/>
      <c r="L39" s="42"/>
      <c r="M39" s="42"/>
      <c r="N39" s="43">
        <v>0</v>
      </c>
      <c r="O39" s="25">
        <v>0</v>
      </c>
      <c r="P39" s="29">
        <f t="shared" si="0"/>
        <v>0</v>
      </c>
      <c r="Q39" s="25"/>
    </row>
    <row r="40" spans="1:17" s="40" customFormat="1" outlineLevel="1">
      <c r="A40" s="41" t="s">
        <v>102</v>
      </c>
      <c r="B40" s="46"/>
      <c r="C40" s="23"/>
      <c r="D40" s="42"/>
      <c r="E40" s="42"/>
      <c r="F40" s="42"/>
      <c r="G40" s="42"/>
      <c r="H40" s="42"/>
      <c r="I40" s="42"/>
      <c r="J40" s="42"/>
      <c r="K40" s="42"/>
      <c r="L40" s="42"/>
      <c r="M40" s="42"/>
      <c r="N40" s="43">
        <v>0</v>
      </c>
      <c r="O40" s="25">
        <v>0</v>
      </c>
      <c r="P40" s="29">
        <f t="shared" si="0"/>
        <v>0</v>
      </c>
      <c r="Q40" s="25"/>
    </row>
    <row r="41" spans="1:17" s="40" customFormat="1" outlineLevel="1">
      <c r="A41" s="41" t="s">
        <v>103</v>
      </c>
      <c r="B41" s="46"/>
      <c r="C41" s="23"/>
      <c r="D41" s="42"/>
      <c r="E41" s="46"/>
      <c r="F41" s="42"/>
      <c r="G41" s="42"/>
      <c r="H41" s="46"/>
      <c r="I41" s="42"/>
      <c r="J41" s="42"/>
      <c r="K41" s="46"/>
      <c r="L41" s="42"/>
      <c r="M41" s="42"/>
      <c r="N41" s="43">
        <v>13333.333333333334</v>
      </c>
      <c r="O41" s="25">
        <v>0</v>
      </c>
      <c r="P41" s="29">
        <f t="shared" si="0"/>
        <v>13333.333333333334</v>
      </c>
      <c r="Q41" s="25"/>
    </row>
    <row r="42" spans="1:17" s="40" customFormat="1" outlineLevel="1">
      <c r="A42" s="41" t="s">
        <v>104</v>
      </c>
      <c r="B42" s="46"/>
      <c r="C42" s="46"/>
      <c r="D42" s="46"/>
      <c r="E42" s="46"/>
      <c r="F42" s="46"/>
      <c r="G42" s="46"/>
      <c r="H42" s="46"/>
      <c r="I42" s="46"/>
      <c r="J42" s="46"/>
      <c r="K42" s="46"/>
      <c r="L42" s="46"/>
      <c r="M42" s="46"/>
      <c r="N42" s="43">
        <v>0</v>
      </c>
      <c r="O42" s="25">
        <v>0</v>
      </c>
      <c r="P42" s="29">
        <f t="shared" si="0"/>
        <v>0</v>
      </c>
      <c r="Q42" s="25"/>
    </row>
    <row r="43" spans="1:17" s="40" customFormat="1" outlineLevel="1">
      <c r="A43" s="41" t="s">
        <v>105</v>
      </c>
      <c r="B43" s="23"/>
      <c r="C43" s="46"/>
      <c r="D43" s="42"/>
      <c r="E43" s="42"/>
      <c r="F43" s="42"/>
      <c r="G43" s="42"/>
      <c r="H43" s="42"/>
      <c r="I43" s="42"/>
      <c r="J43" s="42"/>
      <c r="K43" s="42"/>
      <c r="L43" s="42"/>
      <c r="M43" s="42"/>
      <c r="N43" s="43">
        <v>8666.6666666666661</v>
      </c>
      <c r="O43" s="25">
        <v>0</v>
      </c>
      <c r="P43" s="29">
        <f t="shared" si="0"/>
        <v>8666.6666666666661</v>
      </c>
      <c r="Q43" s="25"/>
    </row>
    <row r="44" spans="1:17" s="40" customFormat="1" outlineLevel="1">
      <c r="A44" s="41" t="s">
        <v>106</v>
      </c>
      <c r="B44" s="23"/>
      <c r="C44" s="23"/>
      <c r="D44" s="46"/>
      <c r="E44" s="42"/>
      <c r="F44" s="42"/>
      <c r="G44" s="42"/>
      <c r="H44" s="42"/>
      <c r="I44" s="42"/>
      <c r="J44" s="42"/>
      <c r="K44" s="42"/>
      <c r="L44" s="42"/>
      <c r="M44" s="42"/>
      <c r="N44" s="43">
        <v>6000</v>
      </c>
      <c r="O44" s="25">
        <v>0</v>
      </c>
      <c r="P44" s="29">
        <f t="shared" si="0"/>
        <v>6000</v>
      </c>
      <c r="Q44" s="25"/>
    </row>
    <row r="45" spans="1:17" s="40" customFormat="1" outlineLevel="1">
      <c r="A45" s="41" t="s">
        <v>107</v>
      </c>
      <c r="B45" s="23"/>
      <c r="C45" s="23"/>
      <c r="D45" s="42"/>
      <c r="E45" s="46"/>
      <c r="F45" s="46"/>
      <c r="G45" s="46"/>
      <c r="H45" s="42"/>
      <c r="I45" s="42"/>
      <c r="J45" s="42"/>
      <c r="K45" s="42"/>
      <c r="L45" s="42"/>
      <c r="M45" s="42"/>
      <c r="N45" s="43">
        <v>70000</v>
      </c>
      <c r="O45" s="25">
        <v>0</v>
      </c>
      <c r="P45" s="29">
        <f t="shared" si="0"/>
        <v>70000</v>
      </c>
      <c r="Q45" s="25"/>
    </row>
    <row r="46" spans="1:17" s="40" customFormat="1" outlineLevel="1">
      <c r="A46" s="41" t="s">
        <v>108</v>
      </c>
      <c r="B46" s="46"/>
      <c r="C46" s="46"/>
      <c r="D46" s="46"/>
      <c r="E46" s="46"/>
      <c r="F46" s="46"/>
      <c r="G46" s="46"/>
      <c r="H46" s="46"/>
      <c r="I46" s="46"/>
      <c r="J46" s="46"/>
      <c r="K46" s="46"/>
      <c r="L46" s="46"/>
      <c r="M46" s="46"/>
      <c r="N46" s="43">
        <v>11666.666666666666</v>
      </c>
      <c r="O46" s="25">
        <v>0</v>
      </c>
      <c r="P46" s="29">
        <f t="shared" si="0"/>
        <v>11666.666666666666</v>
      </c>
      <c r="Q46" s="25"/>
    </row>
    <row r="47" spans="1:17" s="40" customFormat="1" outlineLevel="1">
      <c r="A47" s="41" t="s">
        <v>109</v>
      </c>
      <c r="B47" s="23"/>
      <c r="C47" s="23"/>
      <c r="D47" s="42"/>
      <c r="E47" s="42"/>
      <c r="F47" s="42"/>
      <c r="G47" s="42"/>
      <c r="H47" s="42"/>
      <c r="I47" s="42"/>
      <c r="J47" s="42"/>
      <c r="K47" s="42"/>
      <c r="L47" s="42"/>
      <c r="M47" s="46"/>
      <c r="N47" s="43">
        <v>3333.3333333333335</v>
      </c>
      <c r="O47" s="25">
        <v>0</v>
      </c>
      <c r="P47" s="29">
        <f t="shared" si="0"/>
        <v>3333.3333333333335</v>
      </c>
      <c r="Q47" s="25"/>
    </row>
    <row r="48" spans="1:17" s="40" customFormat="1" outlineLevel="1">
      <c r="A48" s="41" t="s">
        <v>110</v>
      </c>
      <c r="B48" s="23"/>
      <c r="C48" s="23"/>
      <c r="D48" s="42"/>
      <c r="E48" s="42"/>
      <c r="F48" s="42"/>
      <c r="G48" s="46"/>
      <c r="H48" s="42"/>
      <c r="I48" s="42"/>
      <c r="J48" s="42"/>
      <c r="K48" s="42"/>
      <c r="L48" s="42"/>
      <c r="M48" s="42"/>
      <c r="N48" s="43">
        <v>8833.3333333333339</v>
      </c>
      <c r="O48" s="25">
        <v>0</v>
      </c>
      <c r="P48" s="29">
        <f t="shared" si="0"/>
        <v>8833.3333333333339</v>
      </c>
      <c r="Q48" s="25"/>
    </row>
    <row r="49" spans="1:17" s="40" customFormat="1" outlineLevel="1">
      <c r="A49" s="41" t="s">
        <v>111</v>
      </c>
      <c r="B49" s="46"/>
      <c r="C49" s="23"/>
      <c r="D49" s="42"/>
      <c r="E49" s="42"/>
      <c r="F49" s="42"/>
      <c r="G49" s="42"/>
      <c r="H49" s="42"/>
      <c r="I49" s="42"/>
      <c r="J49" s="42"/>
      <c r="K49" s="42"/>
      <c r="L49" s="42"/>
      <c r="M49" s="42"/>
      <c r="N49" s="43">
        <v>10833.333333333334</v>
      </c>
      <c r="O49" s="25">
        <v>0</v>
      </c>
      <c r="P49" s="29">
        <f t="shared" si="0"/>
        <v>10833.333333333334</v>
      </c>
      <c r="Q49" s="25"/>
    </row>
    <row r="50" spans="1:17" s="40" customFormat="1" outlineLevel="1">
      <c r="A50" s="41" t="s">
        <v>112</v>
      </c>
      <c r="B50" s="23"/>
      <c r="C50" s="23"/>
      <c r="D50" s="42"/>
      <c r="E50" s="42"/>
      <c r="F50" s="46"/>
      <c r="G50" s="42"/>
      <c r="H50" s="42"/>
      <c r="I50" s="42"/>
      <c r="J50" s="42"/>
      <c r="K50" s="42"/>
      <c r="L50" s="42"/>
      <c r="M50" s="42"/>
      <c r="N50" s="43">
        <v>15383.333333333334</v>
      </c>
      <c r="O50" s="25">
        <v>0</v>
      </c>
      <c r="P50" s="29">
        <f t="shared" si="0"/>
        <v>15383.333333333334</v>
      </c>
      <c r="Q50" s="25"/>
    </row>
    <row r="51" spans="1:17" s="40" customFormat="1" outlineLevel="1">
      <c r="A51" s="41" t="s">
        <v>113</v>
      </c>
      <c r="B51" s="23"/>
      <c r="C51" s="46"/>
      <c r="D51" s="42"/>
      <c r="E51" s="46"/>
      <c r="F51" s="42"/>
      <c r="G51" s="46"/>
      <c r="H51" s="42"/>
      <c r="I51" s="46"/>
      <c r="J51" s="42"/>
      <c r="K51" s="46"/>
      <c r="L51" s="42"/>
      <c r="M51" s="46"/>
      <c r="N51" s="43">
        <v>5000</v>
      </c>
      <c r="O51" s="25">
        <v>0</v>
      </c>
      <c r="P51" s="29">
        <f t="shared" si="0"/>
        <v>5000</v>
      </c>
      <c r="Q51" s="25"/>
    </row>
    <row r="52" spans="1:17" s="40" customFormat="1">
      <c r="A52" s="38" t="s">
        <v>115</v>
      </c>
      <c r="B52" s="31"/>
      <c r="C52" s="31"/>
      <c r="D52" s="31"/>
      <c r="E52" s="31"/>
      <c r="F52" s="31"/>
      <c r="G52" s="31"/>
      <c r="H52" s="31"/>
      <c r="I52" s="31"/>
      <c r="J52" s="31"/>
      <c r="K52" s="31"/>
      <c r="L52" s="31"/>
      <c r="M52" s="31"/>
      <c r="N52" s="39">
        <f>SUM(N53:N60)</f>
        <v>329999.99999999994</v>
      </c>
      <c r="O52" s="25">
        <v>0</v>
      </c>
      <c r="P52" s="29" t="s">
        <v>0</v>
      </c>
      <c r="Q52" s="25"/>
    </row>
    <row r="53" spans="1:17" s="40" customFormat="1" outlineLevel="1">
      <c r="A53" s="41" t="s">
        <v>116</v>
      </c>
      <c r="B53" s="23"/>
      <c r="C53" s="23"/>
      <c r="D53" s="46"/>
      <c r="E53" s="46"/>
      <c r="F53" s="42"/>
      <c r="G53" s="42"/>
      <c r="H53" s="42"/>
      <c r="I53" s="42"/>
      <c r="J53" s="42"/>
      <c r="K53" s="42"/>
      <c r="L53" s="42"/>
      <c r="M53" s="42"/>
      <c r="N53" s="43">
        <v>83333.333333333328</v>
      </c>
      <c r="O53" s="25">
        <v>0</v>
      </c>
      <c r="P53" s="29">
        <f t="shared" si="0"/>
        <v>83333.333333333328</v>
      </c>
      <c r="Q53" s="25"/>
    </row>
    <row r="54" spans="1:17" s="40" customFormat="1" outlineLevel="1">
      <c r="A54" s="41" t="s">
        <v>117</v>
      </c>
      <c r="B54" s="46"/>
      <c r="C54" s="23"/>
      <c r="D54" s="42"/>
      <c r="E54" s="42"/>
      <c r="F54" s="42"/>
      <c r="G54" s="42"/>
      <c r="H54" s="42"/>
      <c r="I54" s="42"/>
      <c r="J54" s="42"/>
      <c r="K54" s="42"/>
      <c r="L54" s="42"/>
      <c r="M54" s="42"/>
      <c r="N54" s="43">
        <v>25000</v>
      </c>
      <c r="O54" s="25">
        <v>0</v>
      </c>
      <c r="P54" s="29">
        <f t="shared" si="0"/>
        <v>25000</v>
      </c>
      <c r="Q54" s="25"/>
    </row>
    <row r="55" spans="1:17" s="40" customFormat="1" outlineLevel="1">
      <c r="A55" s="41" t="s">
        <v>118</v>
      </c>
      <c r="B55" s="23"/>
      <c r="C55" s="23"/>
      <c r="D55" s="42"/>
      <c r="E55" s="42"/>
      <c r="F55" s="42"/>
      <c r="G55" s="42"/>
      <c r="H55" s="42"/>
      <c r="I55" s="42"/>
      <c r="J55" s="46"/>
      <c r="K55" s="42"/>
      <c r="L55" s="42"/>
      <c r="M55" s="42"/>
      <c r="N55" s="43">
        <v>33333.333333333336</v>
      </c>
      <c r="O55" s="25">
        <v>0</v>
      </c>
      <c r="P55" s="29">
        <f t="shared" si="0"/>
        <v>33333.333333333336</v>
      </c>
      <c r="Q55" s="25"/>
    </row>
    <row r="56" spans="1:17" s="40" customFormat="1" outlineLevel="1">
      <c r="A56" s="41" t="s">
        <v>119</v>
      </c>
      <c r="B56" s="46"/>
      <c r="C56" s="23"/>
      <c r="D56" s="42"/>
      <c r="E56" s="42"/>
      <c r="F56" s="42"/>
      <c r="G56" s="42"/>
      <c r="H56" s="42"/>
      <c r="I56" s="42"/>
      <c r="J56" s="42"/>
      <c r="K56" s="42"/>
      <c r="L56" s="42"/>
      <c r="M56" s="42"/>
      <c r="N56" s="43">
        <v>46666.666666666664</v>
      </c>
      <c r="O56" s="25">
        <v>0</v>
      </c>
      <c r="P56" s="29">
        <f t="shared" si="0"/>
        <v>46666.666666666664</v>
      </c>
      <c r="Q56" s="25"/>
    </row>
    <row r="57" spans="1:17" s="40" customFormat="1" outlineLevel="1">
      <c r="A57" s="41" t="s">
        <v>120</v>
      </c>
      <c r="B57" s="46"/>
      <c r="C57" s="23"/>
      <c r="D57" s="42"/>
      <c r="E57" s="42"/>
      <c r="F57" s="42"/>
      <c r="G57" s="42"/>
      <c r="H57" s="42"/>
      <c r="I57" s="42"/>
      <c r="J57" s="42"/>
      <c r="K57" s="42"/>
      <c r="L57" s="42"/>
      <c r="M57" s="42"/>
      <c r="N57" s="43">
        <v>20000</v>
      </c>
      <c r="O57" s="25">
        <v>0</v>
      </c>
      <c r="P57" s="29">
        <f t="shared" si="0"/>
        <v>20000</v>
      </c>
      <c r="Q57" s="25"/>
    </row>
    <row r="58" spans="1:17" s="40" customFormat="1" outlineLevel="1">
      <c r="A58" s="41" t="s">
        <v>121</v>
      </c>
      <c r="B58" s="23"/>
      <c r="C58" s="23"/>
      <c r="D58" s="42"/>
      <c r="E58" s="42"/>
      <c r="F58" s="46"/>
      <c r="G58" s="42"/>
      <c r="H58" s="42"/>
      <c r="I58" s="42"/>
      <c r="J58" s="42"/>
      <c r="K58" s="42"/>
      <c r="L58" s="42"/>
      <c r="M58" s="42"/>
      <c r="N58" s="43">
        <v>58333.333333333336</v>
      </c>
      <c r="O58" s="25">
        <v>0</v>
      </c>
      <c r="P58" s="29">
        <f t="shared" si="0"/>
        <v>58333.333333333336</v>
      </c>
      <c r="Q58" s="25"/>
    </row>
    <row r="59" spans="1:17" s="40" customFormat="1" outlineLevel="1">
      <c r="A59" s="41" t="s">
        <v>122</v>
      </c>
      <c r="B59" s="23"/>
      <c r="C59" s="23"/>
      <c r="D59" s="46"/>
      <c r="E59" s="46"/>
      <c r="F59" s="42"/>
      <c r="G59" s="42"/>
      <c r="H59" s="42"/>
      <c r="I59" s="42"/>
      <c r="J59" s="42"/>
      <c r="K59" s="42"/>
      <c r="L59" s="42"/>
      <c r="M59" s="42"/>
      <c r="N59" s="43">
        <v>10000</v>
      </c>
      <c r="O59" s="25">
        <v>0</v>
      </c>
      <c r="P59" s="29">
        <f t="shared" si="0"/>
        <v>10000</v>
      </c>
      <c r="Q59" s="25"/>
    </row>
    <row r="60" spans="1:17" s="40" customFormat="1" outlineLevel="1">
      <c r="A60" s="41" t="s">
        <v>123</v>
      </c>
      <c r="B60" s="23"/>
      <c r="C60" s="23"/>
      <c r="D60" s="23"/>
      <c r="E60" s="23"/>
      <c r="F60" s="42"/>
      <c r="G60" s="42"/>
      <c r="H60" s="42"/>
      <c r="I60" s="42"/>
      <c r="J60" s="42"/>
      <c r="K60" s="46"/>
      <c r="L60" s="46"/>
      <c r="M60" s="42"/>
      <c r="N60" s="43">
        <v>53333.333333333336</v>
      </c>
      <c r="O60" s="25">
        <v>0</v>
      </c>
      <c r="P60" s="29">
        <f t="shared" si="0"/>
        <v>53333.333333333336</v>
      </c>
      <c r="Q60" s="25"/>
    </row>
    <row r="61" spans="1:17" s="40" customFormat="1">
      <c r="A61" s="38" t="s">
        <v>124</v>
      </c>
      <c r="B61" s="31"/>
      <c r="C61" s="31"/>
      <c r="D61" s="31"/>
      <c r="E61" s="31"/>
      <c r="F61" s="31"/>
      <c r="G61" s="31"/>
      <c r="H61" s="31"/>
      <c r="I61" s="31"/>
      <c r="J61" s="31"/>
      <c r="K61" s="31"/>
      <c r="L61" s="31"/>
      <c r="M61" s="31"/>
      <c r="N61" s="39">
        <f>SUM(N62:N64)</f>
        <v>199853.33333333334</v>
      </c>
      <c r="O61" s="25">
        <v>0</v>
      </c>
      <c r="P61" s="29" t="s">
        <v>0</v>
      </c>
      <c r="Q61" s="25"/>
    </row>
    <row r="62" spans="1:17" s="40" customFormat="1" outlineLevel="1">
      <c r="A62" s="41" t="s">
        <v>126</v>
      </c>
      <c r="B62" s="23"/>
      <c r="C62" s="23"/>
      <c r="D62" s="42"/>
      <c r="E62" s="46"/>
      <c r="F62" s="46"/>
      <c r="G62" s="42"/>
      <c r="H62" s="42"/>
      <c r="I62" s="42"/>
      <c r="J62" s="42"/>
      <c r="K62" s="42"/>
      <c r="L62" s="42"/>
      <c r="M62" s="42"/>
      <c r="N62" s="43">
        <v>53333.333333333336</v>
      </c>
      <c r="O62" s="25">
        <v>0</v>
      </c>
      <c r="P62" s="29">
        <f t="shared" si="0"/>
        <v>53333.333333333336</v>
      </c>
      <c r="Q62" s="25"/>
    </row>
    <row r="63" spans="1:17" s="40" customFormat="1" outlineLevel="1">
      <c r="A63" s="41" t="s">
        <v>127</v>
      </c>
      <c r="B63" s="46"/>
      <c r="C63" s="46"/>
      <c r="D63" s="46"/>
      <c r="E63" s="46"/>
      <c r="F63" s="46"/>
      <c r="G63" s="46"/>
      <c r="H63" s="46"/>
      <c r="I63" s="46"/>
      <c r="J63" s="46"/>
      <c r="K63" s="46"/>
      <c r="L63" s="46"/>
      <c r="M63" s="46"/>
      <c r="N63" s="43">
        <v>112000</v>
      </c>
      <c r="O63" s="25">
        <v>0</v>
      </c>
      <c r="P63" s="29">
        <f t="shared" si="0"/>
        <v>112000</v>
      </c>
      <c r="Q63" s="25"/>
    </row>
    <row r="64" spans="1:17" s="40" customFormat="1" outlineLevel="1">
      <c r="A64" s="41" t="s">
        <v>125</v>
      </c>
      <c r="B64" s="23"/>
      <c r="C64" s="23"/>
      <c r="D64" s="42"/>
      <c r="E64" s="42"/>
      <c r="F64" s="42"/>
      <c r="G64" s="42"/>
      <c r="H64" s="42"/>
      <c r="I64" s="42"/>
      <c r="J64" s="42"/>
      <c r="K64" s="46"/>
      <c r="L64" s="42"/>
      <c r="M64" s="42"/>
      <c r="N64" s="43">
        <v>34520</v>
      </c>
      <c r="O64" s="25">
        <v>0</v>
      </c>
      <c r="P64" s="29">
        <f t="shared" si="0"/>
        <v>34520</v>
      </c>
      <c r="Q64" s="25"/>
    </row>
    <row r="65" spans="1:17" s="40" customFormat="1">
      <c r="A65" s="38" t="s">
        <v>133</v>
      </c>
      <c r="B65" s="31"/>
      <c r="C65" s="31"/>
      <c r="D65" s="31"/>
      <c r="E65" s="31"/>
      <c r="F65" s="31"/>
      <c r="G65" s="31"/>
      <c r="H65" s="31"/>
      <c r="I65" s="31"/>
      <c r="J65" s="31"/>
      <c r="K65" s="31"/>
      <c r="L65" s="31"/>
      <c r="M65" s="31"/>
      <c r="N65" s="44">
        <f>SUM(N66:N70)</f>
        <v>351666.66666666674</v>
      </c>
      <c r="O65" s="25">
        <v>0</v>
      </c>
      <c r="P65" s="29" t="s">
        <v>0</v>
      </c>
      <c r="Q65" s="25"/>
    </row>
    <row r="66" spans="1:17" s="40" customFormat="1" outlineLevel="1">
      <c r="A66" s="41" t="s">
        <v>128</v>
      </c>
      <c r="B66" s="47"/>
      <c r="C66" s="47"/>
      <c r="D66" s="42"/>
      <c r="E66" s="42"/>
      <c r="F66" s="23"/>
      <c r="G66" s="46"/>
      <c r="H66" s="46"/>
      <c r="I66" s="42"/>
      <c r="J66" s="23"/>
      <c r="K66" s="42"/>
      <c r="L66" s="23"/>
      <c r="M66" s="42"/>
      <c r="N66" s="25">
        <v>11666.666666666666</v>
      </c>
      <c r="O66" s="25">
        <v>0</v>
      </c>
      <c r="P66" s="29">
        <f t="shared" si="0"/>
        <v>11666.666666666666</v>
      </c>
      <c r="Q66" s="25"/>
    </row>
    <row r="67" spans="1:17" s="40" customFormat="1" outlineLevel="1">
      <c r="A67" s="41" t="s">
        <v>129</v>
      </c>
      <c r="B67" s="47"/>
      <c r="C67" s="47"/>
      <c r="D67" s="42"/>
      <c r="E67" s="42"/>
      <c r="F67" s="23"/>
      <c r="G67" s="46"/>
      <c r="H67" s="46"/>
      <c r="I67" s="42"/>
      <c r="J67" s="23"/>
      <c r="K67" s="42"/>
      <c r="L67" s="23"/>
      <c r="M67" s="42"/>
      <c r="N67" s="25">
        <v>63333.333333333336</v>
      </c>
      <c r="O67" s="25">
        <v>0</v>
      </c>
      <c r="P67" s="29">
        <f t="shared" si="0"/>
        <v>63333.333333333336</v>
      </c>
      <c r="Q67" s="25"/>
    </row>
    <row r="68" spans="1:17" s="40" customFormat="1" outlineLevel="1">
      <c r="A68" s="41" t="s">
        <v>130</v>
      </c>
      <c r="B68" s="47"/>
      <c r="C68" s="47"/>
      <c r="D68" s="42"/>
      <c r="E68" s="42"/>
      <c r="F68" s="23"/>
      <c r="G68" s="46"/>
      <c r="H68" s="46"/>
      <c r="I68" s="42"/>
      <c r="J68" s="23"/>
      <c r="K68" s="42"/>
      <c r="L68" s="23"/>
      <c r="M68" s="42"/>
      <c r="N68" s="25">
        <v>253333.33333333334</v>
      </c>
      <c r="O68" s="25">
        <v>0</v>
      </c>
      <c r="P68" s="29">
        <f t="shared" si="0"/>
        <v>253333.33333333334</v>
      </c>
      <c r="Q68" s="25"/>
    </row>
    <row r="69" spans="1:17" s="40" customFormat="1" outlineLevel="1">
      <c r="A69" s="41" t="s">
        <v>131</v>
      </c>
      <c r="B69" s="47"/>
      <c r="C69" s="47"/>
      <c r="D69" s="42"/>
      <c r="E69" s="42"/>
      <c r="F69" s="23"/>
      <c r="G69" s="23"/>
      <c r="H69" s="46"/>
      <c r="I69" s="42"/>
      <c r="J69" s="23"/>
      <c r="K69" s="42"/>
      <c r="L69" s="23"/>
      <c r="M69" s="42"/>
      <c r="N69" s="25">
        <v>1666.6666666666667</v>
      </c>
      <c r="O69" s="25">
        <v>0</v>
      </c>
      <c r="P69" s="29">
        <f t="shared" si="0"/>
        <v>1666.6666666666667</v>
      </c>
      <c r="Q69" s="25"/>
    </row>
    <row r="70" spans="1:17" s="40" customFormat="1" outlineLevel="1">
      <c r="A70" s="41" t="s">
        <v>132</v>
      </c>
      <c r="B70" s="47"/>
      <c r="C70" s="47"/>
      <c r="D70" s="42"/>
      <c r="E70" s="42"/>
      <c r="F70" s="23"/>
      <c r="G70" s="23"/>
      <c r="H70" s="46"/>
      <c r="I70" s="42"/>
      <c r="J70" s="23"/>
      <c r="K70" s="42"/>
      <c r="L70" s="23"/>
      <c r="M70" s="42"/>
      <c r="N70" s="25">
        <v>21666.666666666668</v>
      </c>
      <c r="O70" s="25">
        <v>0</v>
      </c>
      <c r="P70" s="29">
        <f t="shared" si="0"/>
        <v>21666.666666666668</v>
      </c>
      <c r="Q70" s="25"/>
    </row>
    <row r="71" spans="1:17" s="40" customFormat="1">
      <c r="A71" s="38" t="s">
        <v>134</v>
      </c>
      <c r="B71" s="31"/>
      <c r="C71" s="31"/>
      <c r="D71" s="31"/>
      <c r="E71" s="31"/>
      <c r="F71" s="31"/>
      <c r="G71" s="31"/>
      <c r="H71" s="31"/>
      <c r="I71" s="31"/>
      <c r="J71" s="31"/>
      <c r="K71" s="31"/>
      <c r="L71" s="31"/>
      <c r="M71" s="31"/>
      <c r="N71" s="44">
        <f>SUM(N72:N81)</f>
        <v>713500.00000000012</v>
      </c>
      <c r="O71" s="25">
        <v>0</v>
      </c>
      <c r="P71" s="29" t="s">
        <v>0</v>
      </c>
      <c r="Q71" s="25"/>
    </row>
    <row r="72" spans="1:17" s="40" customFormat="1" hidden="1" outlineLevel="2">
      <c r="A72" s="41" t="s">
        <v>135</v>
      </c>
      <c r="B72" s="42"/>
      <c r="C72" s="42"/>
      <c r="D72" s="42"/>
      <c r="E72" s="46"/>
      <c r="F72" s="23"/>
      <c r="G72" s="23"/>
      <c r="H72" s="42"/>
      <c r="I72" s="42"/>
      <c r="J72" s="23"/>
      <c r="K72" s="42"/>
      <c r="L72" s="23"/>
      <c r="M72" s="42"/>
      <c r="N72" s="25">
        <v>5000</v>
      </c>
      <c r="O72" s="25">
        <v>0</v>
      </c>
      <c r="P72" s="29">
        <f t="shared" si="0"/>
        <v>5000</v>
      </c>
      <c r="Q72" s="25"/>
    </row>
    <row r="73" spans="1:17" s="40" customFormat="1" hidden="1" outlineLevel="2">
      <c r="A73" s="41" t="s">
        <v>136</v>
      </c>
      <c r="B73" s="42"/>
      <c r="C73" s="42"/>
      <c r="D73" s="42"/>
      <c r="E73" s="46"/>
      <c r="F73" s="23"/>
      <c r="G73" s="23"/>
      <c r="H73" s="42"/>
      <c r="I73" s="42"/>
      <c r="J73" s="23"/>
      <c r="K73" s="42"/>
      <c r="L73" s="23"/>
      <c r="M73" s="42"/>
      <c r="N73" s="25">
        <v>9166.6666666666661</v>
      </c>
      <c r="O73" s="25">
        <v>0</v>
      </c>
      <c r="P73" s="29">
        <f t="shared" si="0"/>
        <v>9166.6666666666661</v>
      </c>
      <c r="Q73" s="25"/>
    </row>
    <row r="74" spans="1:17" s="40" customFormat="1" hidden="1" outlineLevel="2">
      <c r="A74" s="41" t="s">
        <v>137</v>
      </c>
      <c r="B74" s="42"/>
      <c r="C74" s="42"/>
      <c r="D74" s="42"/>
      <c r="E74" s="42"/>
      <c r="F74" s="46"/>
      <c r="G74" s="23"/>
      <c r="H74" s="42"/>
      <c r="I74" s="42"/>
      <c r="J74" s="23"/>
      <c r="K74" s="42"/>
      <c r="L74" s="23"/>
      <c r="M74" s="42"/>
      <c r="N74" s="25">
        <v>27500</v>
      </c>
      <c r="O74" s="25">
        <v>0</v>
      </c>
      <c r="P74" s="29">
        <f t="shared" si="0"/>
        <v>27500</v>
      </c>
      <c r="Q74" s="25"/>
    </row>
    <row r="75" spans="1:17" s="40" customFormat="1" hidden="1" outlineLevel="2">
      <c r="A75" s="41" t="s">
        <v>138</v>
      </c>
      <c r="B75" s="42"/>
      <c r="C75" s="42"/>
      <c r="D75" s="42"/>
      <c r="E75" s="42"/>
      <c r="F75" s="23"/>
      <c r="G75" s="46"/>
      <c r="H75" s="42"/>
      <c r="I75" s="42"/>
      <c r="J75" s="23"/>
      <c r="K75" s="42"/>
      <c r="L75" s="23"/>
      <c r="M75" s="42"/>
      <c r="N75" s="25">
        <v>11666.666666666666</v>
      </c>
      <c r="O75" s="25">
        <v>0</v>
      </c>
      <c r="P75" s="29">
        <f t="shared" si="0"/>
        <v>11666.666666666666</v>
      </c>
      <c r="Q75" s="25"/>
    </row>
    <row r="76" spans="1:17" s="40" customFormat="1" outlineLevel="1" collapsed="1">
      <c r="A76" s="41" t="s">
        <v>139</v>
      </c>
      <c r="B76" s="42"/>
      <c r="C76" s="42"/>
      <c r="D76" s="42"/>
      <c r="E76" s="42"/>
      <c r="F76" s="23"/>
      <c r="G76" s="46"/>
      <c r="H76" s="42"/>
      <c r="I76" s="42"/>
      <c r="J76" s="23"/>
      <c r="K76" s="42"/>
      <c r="L76" s="23"/>
      <c r="M76" s="42"/>
      <c r="N76" s="25">
        <v>541833.33333333337</v>
      </c>
      <c r="O76" s="25">
        <v>0</v>
      </c>
      <c r="P76" s="29">
        <f t="shared" si="0"/>
        <v>541833.33333333337</v>
      </c>
      <c r="Q76" s="25"/>
    </row>
    <row r="77" spans="1:17" s="40" customFormat="1" outlineLevel="1">
      <c r="A77" s="41" t="s">
        <v>140</v>
      </c>
      <c r="B77" s="42"/>
      <c r="C77" s="42"/>
      <c r="D77" s="42"/>
      <c r="E77" s="42"/>
      <c r="F77" s="23"/>
      <c r="G77" s="46"/>
      <c r="H77" s="42"/>
      <c r="I77" s="42"/>
      <c r="J77" s="23"/>
      <c r="K77" s="42"/>
      <c r="L77" s="23"/>
      <c r="M77" s="42"/>
      <c r="N77" s="25">
        <v>25000</v>
      </c>
      <c r="O77" s="25">
        <v>0</v>
      </c>
      <c r="P77" s="29">
        <f t="shared" si="0"/>
        <v>25000</v>
      </c>
      <c r="Q77" s="25"/>
    </row>
    <row r="78" spans="1:17" s="40" customFormat="1" outlineLevel="1">
      <c r="A78" s="41" t="s">
        <v>141</v>
      </c>
      <c r="B78" s="42"/>
      <c r="C78" s="42"/>
      <c r="D78" s="42"/>
      <c r="E78" s="42"/>
      <c r="F78" s="23"/>
      <c r="G78" s="23"/>
      <c r="H78" s="42"/>
      <c r="I78" s="42"/>
      <c r="J78" s="46"/>
      <c r="K78" s="46"/>
      <c r="L78" s="23"/>
      <c r="M78" s="42"/>
      <c r="N78" s="25">
        <v>57000</v>
      </c>
      <c r="O78" s="25">
        <v>0</v>
      </c>
      <c r="P78" s="29">
        <f t="shared" si="0"/>
        <v>57000</v>
      </c>
      <c r="Q78" s="25"/>
    </row>
    <row r="79" spans="1:17" s="40" customFormat="1" outlineLevel="1">
      <c r="A79" s="41" t="s">
        <v>142</v>
      </c>
      <c r="B79" s="42"/>
      <c r="C79" s="42"/>
      <c r="D79" s="42"/>
      <c r="E79" s="42"/>
      <c r="F79" s="23"/>
      <c r="G79" s="23"/>
      <c r="H79" s="42"/>
      <c r="I79" s="42"/>
      <c r="J79" s="46"/>
      <c r="K79" s="46"/>
      <c r="L79" s="23"/>
      <c r="M79" s="42"/>
      <c r="N79" s="25">
        <v>10500</v>
      </c>
      <c r="O79" s="25">
        <v>0</v>
      </c>
      <c r="P79" s="29">
        <f t="shared" si="0"/>
        <v>10500</v>
      </c>
      <c r="Q79" s="25"/>
    </row>
    <row r="80" spans="1:17" s="40" customFormat="1" outlineLevel="1">
      <c r="A80" s="41" t="s">
        <v>143</v>
      </c>
      <c r="B80" s="42"/>
      <c r="C80" s="42"/>
      <c r="D80" s="42"/>
      <c r="E80" s="42"/>
      <c r="F80" s="23"/>
      <c r="G80" s="23"/>
      <c r="H80" s="42"/>
      <c r="I80" s="42"/>
      <c r="J80" s="46"/>
      <c r="K80" s="46"/>
      <c r="L80" s="23"/>
      <c r="M80" s="42"/>
      <c r="N80" s="25">
        <v>10000</v>
      </c>
      <c r="O80" s="25">
        <v>0</v>
      </c>
      <c r="P80" s="29">
        <f t="shared" ref="P80:P98" si="1">N80-O80</f>
        <v>10000</v>
      </c>
      <c r="Q80" s="25"/>
    </row>
    <row r="81" spans="1:17" s="40" customFormat="1" outlineLevel="1">
      <c r="A81" s="41" t="s">
        <v>144</v>
      </c>
      <c r="B81" s="42"/>
      <c r="C81" s="42"/>
      <c r="D81" s="42"/>
      <c r="E81" s="42"/>
      <c r="F81" s="23"/>
      <c r="G81" s="23"/>
      <c r="H81" s="42"/>
      <c r="I81" s="42"/>
      <c r="J81" s="46"/>
      <c r="K81" s="46"/>
      <c r="L81" s="23"/>
      <c r="M81" s="42"/>
      <c r="N81" s="25">
        <v>15833.333333333334</v>
      </c>
      <c r="O81" s="25">
        <v>0</v>
      </c>
      <c r="P81" s="29">
        <f t="shared" si="1"/>
        <v>15833.333333333334</v>
      </c>
      <c r="Q81" s="25"/>
    </row>
    <row r="82" spans="1:17" s="40" customFormat="1">
      <c r="A82" s="38" t="s">
        <v>161</v>
      </c>
      <c r="B82" s="31"/>
      <c r="C82" s="31"/>
      <c r="D82" s="31"/>
      <c r="E82" s="31"/>
      <c r="F82" s="31"/>
      <c r="G82" s="31"/>
      <c r="H82" s="31"/>
      <c r="I82" s="31"/>
      <c r="J82" s="31"/>
      <c r="K82" s="31"/>
      <c r="L82" s="31"/>
      <c r="M82" s="31"/>
      <c r="N82" s="44">
        <f>SUM(N83:N98)</f>
        <v>219070.00000000003</v>
      </c>
      <c r="O82" s="25">
        <v>0</v>
      </c>
      <c r="P82" s="29" t="s">
        <v>0</v>
      </c>
      <c r="Q82" s="25"/>
    </row>
    <row r="83" spans="1:17" s="40" customFormat="1" outlineLevel="1">
      <c r="A83" s="41" t="s">
        <v>145</v>
      </c>
      <c r="B83" s="42"/>
      <c r="C83" s="42"/>
      <c r="D83" s="42"/>
      <c r="E83" s="42"/>
      <c r="F83" s="42"/>
      <c r="G83" s="46"/>
      <c r="H83" s="42"/>
      <c r="I83" s="42"/>
      <c r="J83" s="23"/>
      <c r="K83" s="42"/>
      <c r="L83" s="23"/>
      <c r="M83" s="42"/>
      <c r="N83" s="25">
        <v>5000</v>
      </c>
      <c r="O83" s="25">
        <v>0</v>
      </c>
      <c r="P83" s="29">
        <f t="shared" si="1"/>
        <v>5000</v>
      </c>
      <c r="Q83" s="25"/>
    </row>
    <row r="84" spans="1:17" s="40" customFormat="1" outlineLevel="1">
      <c r="A84" s="41" t="s">
        <v>146</v>
      </c>
      <c r="B84" s="42"/>
      <c r="C84" s="42"/>
      <c r="D84" s="42"/>
      <c r="E84" s="42"/>
      <c r="F84" s="42"/>
      <c r="G84" s="46"/>
      <c r="H84" s="42"/>
      <c r="I84" s="42"/>
      <c r="J84" s="23"/>
      <c r="K84" s="42"/>
      <c r="L84" s="23"/>
      <c r="M84" s="42"/>
      <c r="N84" s="25">
        <v>33333.333333333336</v>
      </c>
      <c r="O84" s="25">
        <v>0</v>
      </c>
      <c r="P84" s="29">
        <f t="shared" si="1"/>
        <v>33333.333333333336</v>
      </c>
      <c r="Q84" s="25"/>
    </row>
    <row r="85" spans="1:17" s="40" customFormat="1" outlineLevel="1">
      <c r="A85" s="41" t="s">
        <v>147</v>
      </c>
      <c r="B85" s="42"/>
      <c r="C85" s="42"/>
      <c r="D85" s="42"/>
      <c r="E85" s="42"/>
      <c r="F85" s="42"/>
      <c r="G85" s="46"/>
      <c r="H85" s="42"/>
      <c r="I85" s="42"/>
      <c r="J85" s="23"/>
      <c r="K85" s="42"/>
      <c r="L85" s="23"/>
      <c r="M85" s="42"/>
      <c r="N85" s="25">
        <v>16666.666666666668</v>
      </c>
      <c r="O85" s="25">
        <v>0</v>
      </c>
      <c r="P85" s="29">
        <f t="shared" si="1"/>
        <v>16666.666666666668</v>
      </c>
      <c r="Q85" s="25"/>
    </row>
    <row r="86" spans="1:17" s="40" customFormat="1" outlineLevel="1">
      <c r="A86" s="41" t="s">
        <v>148</v>
      </c>
      <c r="B86" s="42"/>
      <c r="C86" s="42"/>
      <c r="D86" s="42"/>
      <c r="E86" s="42"/>
      <c r="F86" s="42"/>
      <c r="G86" s="46"/>
      <c r="H86" s="42"/>
      <c r="I86" s="42"/>
      <c r="J86" s="23"/>
      <c r="K86" s="42"/>
      <c r="L86" s="23"/>
      <c r="M86" s="42"/>
      <c r="N86" s="25">
        <v>8333.3333333333339</v>
      </c>
      <c r="O86" s="25">
        <v>0</v>
      </c>
      <c r="P86" s="29">
        <f t="shared" si="1"/>
        <v>8333.3333333333339</v>
      </c>
      <c r="Q86" s="25"/>
    </row>
    <row r="87" spans="1:17" s="40" customFormat="1" outlineLevel="1">
      <c r="A87" s="41" t="s">
        <v>149</v>
      </c>
      <c r="B87" s="42"/>
      <c r="C87" s="42"/>
      <c r="D87" s="42"/>
      <c r="E87" s="42"/>
      <c r="F87" s="42"/>
      <c r="G87" s="46"/>
      <c r="H87" s="42"/>
      <c r="I87" s="42"/>
      <c r="J87" s="23"/>
      <c r="K87" s="42"/>
      <c r="L87" s="23"/>
      <c r="M87" s="42"/>
      <c r="N87" s="25">
        <v>16666.666666666668</v>
      </c>
      <c r="O87" s="25">
        <v>0</v>
      </c>
      <c r="P87" s="29">
        <f t="shared" si="1"/>
        <v>16666.666666666668</v>
      </c>
      <c r="Q87" s="25"/>
    </row>
    <row r="88" spans="1:17" s="40" customFormat="1" outlineLevel="1">
      <c r="A88" s="41" t="s">
        <v>150</v>
      </c>
      <c r="B88" s="42"/>
      <c r="C88" s="42"/>
      <c r="D88" s="42"/>
      <c r="E88" s="42"/>
      <c r="F88" s="42"/>
      <c r="G88" s="23"/>
      <c r="H88" s="46"/>
      <c r="I88" s="42"/>
      <c r="J88" s="23"/>
      <c r="K88" s="42"/>
      <c r="L88" s="23"/>
      <c r="M88" s="42"/>
      <c r="N88" s="25">
        <v>5000</v>
      </c>
      <c r="O88" s="25">
        <v>0</v>
      </c>
      <c r="P88" s="29">
        <f t="shared" si="1"/>
        <v>5000</v>
      </c>
      <c r="Q88" s="25"/>
    </row>
    <row r="89" spans="1:17" s="40" customFormat="1" outlineLevel="1">
      <c r="A89" s="41" t="s">
        <v>151</v>
      </c>
      <c r="B89" s="42"/>
      <c r="C89" s="42"/>
      <c r="D89" s="42"/>
      <c r="E89" s="42"/>
      <c r="F89" s="42"/>
      <c r="G89" s="23"/>
      <c r="H89" s="46"/>
      <c r="I89" s="42"/>
      <c r="J89" s="23"/>
      <c r="K89" s="42"/>
      <c r="L89" s="23"/>
      <c r="M89" s="42"/>
      <c r="N89" s="25">
        <v>35000</v>
      </c>
      <c r="O89" s="25">
        <v>0</v>
      </c>
      <c r="P89" s="29">
        <f t="shared" si="1"/>
        <v>35000</v>
      </c>
      <c r="Q89" s="25"/>
    </row>
    <row r="90" spans="1:17" s="40" customFormat="1" outlineLevel="1">
      <c r="A90" s="41" t="s">
        <v>152</v>
      </c>
      <c r="B90" s="42"/>
      <c r="C90" s="42"/>
      <c r="D90" s="42"/>
      <c r="E90" s="42"/>
      <c r="F90" s="42"/>
      <c r="G90" s="23"/>
      <c r="H90" s="46"/>
      <c r="I90" s="42"/>
      <c r="J90" s="23"/>
      <c r="K90" s="42"/>
      <c r="L90" s="23"/>
      <c r="M90" s="42"/>
      <c r="N90" s="25">
        <v>5000</v>
      </c>
      <c r="O90" s="25">
        <v>0</v>
      </c>
      <c r="P90" s="29">
        <f t="shared" si="1"/>
        <v>5000</v>
      </c>
      <c r="Q90" s="25"/>
    </row>
    <row r="91" spans="1:17" s="40" customFormat="1" outlineLevel="1">
      <c r="A91" s="41" t="s">
        <v>153</v>
      </c>
      <c r="B91" s="42"/>
      <c r="C91" s="42"/>
      <c r="D91" s="42"/>
      <c r="E91" s="42"/>
      <c r="F91" s="42"/>
      <c r="G91" s="23"/>
      <c r="H91" s="46"/>
      <c r="I91" s="42"/>
      <c r="J91" s="23"/>
      <c r="K91" s="42"/>
      <c r="L91" s="23"/>
      <c r="M91" s="42"/>
      <c r="N91" s="25">
        <v>1666.6666666666667</v>
      </c>
      <c r="O91" s="25">
        <v>0</v>
      </c>
      <c r="P91" s="29">
        <f t="shared" si="1"/>
        <v>1666.6666666666667</v>
      </c>
      <c r="Q91" s="25"/>
    </row>
    <row r="92" spans="1:17" s="40" customFormat="1" outlineLevel="1">
      <c r="A92" s="41" t="s">
        <v>154</v>
      </c>
      <c r="B92" s="42"/>
      <c r="C92" s="42"/>
      <c r="D92" s="42"/>
      <c r="E92" s="42"/>
      <c r="F92" s="42"/>
      <c r="G92" s="23"/>
      <c r="H92" s="46"/>
      <c r="I92" s="42"/>
      <c r="J92" s="23"/>
      <c r="K92" s="42"/>
      <c r="L92" s="23"/>
      <c r="M92" s="42"/>
      <c r="N92" s="25">
        <v>0</v>
      </c>
      <c r="O92" s="25">
        <v>0</v>
      </c>
      <c r="P92" s="29">
        <f t="shared" si="1"/>
        <v>0</v>
      </c>
      <c r="Q92" s="25"/>
    </row>
    <row r="93" spans="1:17" s="40" customFormat="1" outlineLevel="1">
      <c r="A93" s="41" t="s">
        <v>155</v>
      </c>
      <c r="B93" s="42"/>
      <c r="C93" s="42"/>
      <c r="D93" s="42"/>
      <c r="E93" s="42"/>
      <c r="F93" s="42"/>
      <c r="G93" s="23"/>
      <c r="H93" s="46"/>
      <c r="I93" s="42"/>
      <c r="J93" s="23"/>
      <c r="K93" s="42"/>
      <c r="L93" s="23"/>
      <c r="M93" s="42"/>
      <c r="N93" s="25">
        <v>51666.666666666664</v>
      </c>
      <c r="O93" s="25">
        <v>0</v>
      </c>
      <c r="P93" s="29">
        <f t="shared" si="1"/>
        <v>51666.666666666664</v>
      </c>
      <c r="Q93" s="25"/>
    </row>
    <row r="94" spans="1:17" s="40" customFormat="1" outlineLevel="1">
      <c r="A94" s="41" t="s">
        <v>156</v>
      </c>
      <c r="B94" s="42"/>
      <c r="C94" s="42"/>
      <c r="D94" s="42"/>
      <c r="E94" s="42"/>
      <c r="F94" s="42"/>
      <c r="G94" s="23"/>
      <c r="H94" s="46"/>
      <c r="I94" s="42"/>
      <c r="J94" s="23"/>
      <c r="K94" s="42"/>
      <c r="L94" s="23"/>
      <c r="M94" s="42"/>
      <c r="N94" s="25">
        <v>23333.333333333332</v>
      </c>
      <c r="O94" s="25">
        <v>0</v>
      </c>
      <c r="P94" s="29">
        <f t="shared" si="1"/>
        <v>23333.333333333332</v>
      </c>
      <c r="Q94" s="25"/>
    </row>
    <row r="95" spans="1:17" s="40" customFormat="1" outlineLevel="1">
      <c r="A95" s="41" t="s">
        <v>157</v>
      </c>
      <c r="B95" s="42"/>
      <c r="C95" s="42"/>
      <c r="D95" s="42"/>
      <c r="E95" s="42"/>
      <c r="F95" s="42"/>
      <c r="G95" s="23"/>
      <c r="H95" s="42"/>
      <c r="I95" s="42"/>
      <c r="J95" s="46"/>
      <c r="K95" s="42"/>
      <c r="L95" s="23"/>
      <c r="M95" s="42"/>
      <c r="N95" s="25">
        <v>2500</v>
      </c>
      <c r="O95" s="25">
        <v>0</v>
      </c>
      <c r="P95" s="29">
        <f t="shared" si="1"/>
        <v>2500</v>
      </c>
      <c r="Q95" s="25"/>
    </row>
    <row r="96" spans="1:17" s="40" customFormat="1" outlineLevel="1">
      <c r="A96" s="41" t="s">
        <v>158</v>
      </c>
      <c r="B96" s="42"/>
      <c r="C96" s="42"/>
      <c r="D96" s="42"/>
      <c r="E96" s="42"/>
      <c r="F96" s="42"/>
      <c r="G96" s="23"/>
      <c r="H96" s="46"/>
      <c r="I96" s="42"/>
      <c r="J96" s="23"/>
      <c r="K96" s="42"/>
      <c r="L96" s="23"/>
      <c r="M96" s="42"/>
      <c r="N96" s="25">
        <v>12720</v>
      </c>
      <c r="O96" s="25">
        <v>0</v>
      </c>
      <c r="P96" s="29">
        <f t="shared" si="1"/>
        <v>12720</v>
      </c>
      <c r="Q96" s="25"/>
    </row>
    <row r="97" spans="1:17" s="40" customFormat="1" outlineLevel="1">
      <c r="A97" s="41" t="s">
        <v>159</v>
      </c>
      <c r="B97" s="42"/>
      <c r="C97" s="42"/>
      <c r="D97" s="42"/>
      <c r="E97" s="42"/>
      <c r="F97" s="42"/>
      <c r="G97" s="23"/>
      <c r="H97" s="46"/>
      <c r="I97" s="42"/>
      <c r="J97" s="23"/>
      <c r="K97" s="42"/>
      <c r="L97" s="23"/>
      <c r="M97" s="42"/>
      <c r="N97" s="25">
        <v>2183.3333333333335</v>
      </c>
      <c r="O97" s="25">
        <v>0</v>
      </c>
      <c r="P97" s="29">
        <f t="shared" si="1"/>
        <v>2183.3333333333335</v>
      </c>
      <c r="Q97" s="25"/>
    </row>
    <row r="98" spans="1:17" s="40" customFormat="1" outlineLevel="1">
      <c r="A98" s="41" t="s">
        <v>160</v>
      </c>
      <c r="B98" s="42"/>
      <c r="C98" s="42"/>
      <c r="D98" s="42"/>
      <c r="E98" s="42"/>
      <c r="F98" s="42"/>
      <c r="G98" s="23"/>
      <c r="H98" s="46"/>
      <c r="I98" s="42"/>
      <c r="J98" s="23"/>
      <c r="K98" s="42"/>
      <c r="L98" s="23"/>
      <c r="M98" s="42"/>
      <c r="N98" s="25">
        <v>0</v>
      </c>
      <c r="O98" s="25">
        <v>0</v>
      </c>
      <c r="P98" s="29">
        <f t="shared" si="1"/>
        <v>0</v>
      </c>
      <c r="Q98" s="25"/>
    </row>
    <row r="99" spans="1:17">
      <c r="A99" s="10" t="s">
        <v>63</v>
      </c>
    </row>
  </sheetData>
  <sheetProtection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5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98</xdr:row>
                    <xdr:rowOff>0</xdr:rowOff>
                  </from>
                  <to>
                    <xdr:col>5</xdr:col>
                    <xdr:colOff>457200</xdr:colOff>
                    <xdr:row>99</xdr:row>
                    <xdr:rowOff>57150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98</xdr:row>
                    <xdr:rowOff>0</xdr:rowOff>
                  </from>
                  <to>
                    <xdr:col>11</xdr:col>
                    <xdr:colOff>104775</xdr:colOff>
                    <xdr:row>99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topLeftCell="A3" zoomScaleNormal="100" workbookViewId="0">
      <selection activeCell="C17" sqref="C17"/>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28</v>
      </c>
    </row>
    <row r="2" spans="1:17" ht="15">
      <c r="A2" s="10" t="s">
        <v>29</v>
      </c>
      <c r="B2" s="51" t="s">
        <v>10</v>
      </c>
      <c r="C2" s="51"/>
      <c r="D2" s="51"/>
      <c r="E2" s="51"/>
      <c r="F2" s="52"/>
    </row>
    <row r="3" spans="1:17" ht="4.1500000000000004" customHeight="1">
      <c r="A3" s="10"/>
      <c r="B3" s="18"/>
      <c r="C3" s="18"/>
      <c r="D3" s="18"/>
      <c r="E3" s="18"/>
    </row>
    <row r="4" spans="1:17">
      <c r="A4" s="10" t="s">
        <v>30</v>
      </c>
      <c r="B4" s="22" t="s">
        <v>65</v>
      </c>
      <c r="C4" s="35">
        <v>2013</v>
      </c>
      <c r="D4" s="19" t="s">
        <v>37</v>
      </c>
      <c r="E4" s="22" t="s">
        <v>64</v>
      </c>
      <c r="F4" s="35">
        <v>2014</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56" t="s">
        <v>73</v>
      </c>
      <c r="C8" s="56"/>
      <c r="D8" s="56"/>
      <c r="E8" s="56"/>
      <c r="F8" s="56"/>
      <c r="G8" s="56"/>
      <c r="H8" s="56"/>
      <c r="I8" s="56"/>
      <c r="J8" s="56"/>
      <c r="K8" s="56"/>
      <c r="L8" s="56"/>
      <c r="M8" s="56"/>
      <c r="N8" s="56"/>
      <c r="O8" s="56"/>
      <c r="P8" s="52"/>
      <c r="Q8" s="52"/>
    </row>
    <row r="9" spans="1:17" ht="15">
      <c r="A9" s="10" t="s">
        <v>33</v>
      </c>
      <c r="B9" s="56" t="s">
        <v>66</v>
      </c>
      <c r="C9" s="56"/>
      <c r="D9" s="56"/>
      <c r="E9" s="56"/>
      <c r="F9" s="56"/>
      <c r="G9" s="56"/>
      <c r="H9" s="56"/>
      <c r="I9" s="56"/>
      <c r="J9" s="56"/>
      <c r="K9" s="56"/>
      <c r="L9" s="56"/>
      <c r="M9" s="56"/>
      <c r="N9" s="56"/>
      <c r="O9" s="56"/>
      <c r="P9" s="52"/>
      <c r="Q9" s="52"/>
    </row>
    <row r="10" spans="1:17" ht="13.5" customHeight="1">
      <c r="A10" s="10"/>
      <c r="B10" s="56" t="s">
        <v>67</v>
      </c>
      <c r="C10" s="56"/>
      <c r="D10" s="56"/>
      <c r="E10" s="56"/>
      <c r="F10" s="56"/>
      <c r="G10" s="56"/>
      <c r="H10" s="56"/>
      <c r="I10" s="56"/>
      <c r="J10" s="56"/>
      <c r="K10" s="56"/>
      <c r="L10" s="56"/>
      <c r="M10" s="56"/>
      <c r="N10" s="56"/>
      <c r="O10" s="56"/>
      <c r="P10" s="52"/>
      <c r="Q10" s="52"/>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53" t="s">
        <v>57</v>
      </c>
      <c r="B13" s="54" t="s">
        <v>58</v>
      </c>
      <c r="C13" s="54"/>
      <c r="D13" s="54"/>
      <c r="E13" s="54"/>
      <c r="F13" s="54"/>
      <c r="G13" s="54"/>
      <c r="H13" s="54"/>
      <c r="I13" s="54"/>
      <c r="J13" s="54"/>
      <c r="K13" s="54"/>
      <c r="L13" s="54"/>
      <c r="M13" s="54"/>
      <c r="N13" s="1" t="s">
        <v>59</v>
      </c>
      <c r="O13" s="1" t="s">
        <v>60</v>
      </c>
      <c r="P13" s="37" t="s">
        <v>61</v>
      </c>
      <c r="Q13" s="55" t="s">
        <v>62</v>
      </c>
    </row>
    <row r="14" spans="1:17">
      <c r="A14" s="53"/>
      <c r="B14" s="36" t="str">
        <f>IF(B4=0,"",B4)</f>
        <v>Mai</v>
      </c>
      <c r="C14" s="36" t="str">
        <f>IF($B$4="Jan","Fév",IF($B$4="Fév","Mars",IF($B$4="Mars","Avr",IF($B$4="Avr","Mai",IF($B$4="Mai","Juin",IF($B$4="Juin","Juil",IF($B$4="Juil","Août",IF($B$4="Août","Sep",IF($B$4="Sep","Oct",IF($B$4="Oct","Nov",IF($B$4="Nov","Déc",IF($B$4="Déc","Jan",""))))))))))))</f>
        <v>Juin</v>
      </c>
      <c r="D14" s="36" t="str">
        <f>IF($B$4="Jan","Mars",IF($B$4="Fév","Avr",IF($B$4="Mars","Mai",IF($B$4="Avr","Juin",IF($B$4="Mai","Juil",IF($B$4="Juin","Août",IF($B$4="Juil","Sep",IF($B$4="Août","Oct",IF($B$4="Sep","Nov",IF($B$4="Oct","Déc",IF($B$4="Nov","Jan",IF($B$4="Déc","Fév",""))))))))))))</f>
        <v>Juil</v>
      </c>
      <c r="E14" s="36" t="str">
        <f>IF($B$4="Jan","Avr",IF($B$4="Fév","Mai",IF($B$4="Mars","Juin",IF($B$4="Avr","Juil",IF($B$4="Mai","Août",IF($B$4="Juin","Sep",IF($B$4="Juil","Oct",IF($B$4="Août","Nov",IF($B$4="Sep","Déc",IF($B$4="Oct","Jan",IF($B$4="Nov","Fév",IF($B$4="Déc","Mars",""))))))))))))</f>
        <v>Août</v>
      </c>
      <c r="F14" s="36" t="str">
        <f>IF($B$4="Jan","Mai",IF($B$4="Fév","Juin",IF($B$4="Mars","Juil",IF($B$4="Avr","Août",IF($B$4="Mai","Sep",IF($B$4="Juin","Oct",IF($B$4="Juil","Nov",IF($B$4="Août","Déc",IF($B$4="Sep","Jan",IF($B$4="Oct","Fév",IF($B$4="Nov","Mars",IF($B$4="Déc","Avr",""))))))))))))</f>
        <v>Sep</v>
      </c>
      <c r="G14" s="36" t="str">
        <f>IF($B$4="Jan","Juin",IF($B$4="Fév","Juil",IF($B$4="Mars","Août",IF($B$4="Avr","Sep",IF($B$4="Mai","Oct",IF($B$4="Juin","Nov",IF($B$4="Juil","Déc",IF($B$4="Août","Jan",IF($B$4="Sep","Fév",IF($B$4="Oct","Mars",IF($B$4="Nov","Avr",IF($B$4="Déc","Mai",""))))))))))))</f>
        <v>Oct</v>
      </c>
      <c r="H14" s="36" t="str">
        <f>IF($B$4="Jan","Juil",IF($B$4="Fév","Août",IF($B$4="Mars","Sep",IF($B$4="Avr","Oct",IF($B$4="Mai","Nov",IF($B$4="Juin","Déc",IF($B$4="Juil","Jan",IF($B$4="Août","Fév",IF($B$4="Sep","Mars",IF($B$4="Oct","Avr",IF($B$4="Nov","Mai",IF($B$4="Déc","Juin",""))))))))))))</f>
        <v>Nov</v>
      </c>
      <c r="I14" s="36" t="str">
        <f>IF($B$4="Jan","Août",IF($B$4="Fév","Sep",IF($B$4="Mars","Oct",IF($B$4="Avr","Nov",IF($B$4="Mai","Déc",IF($B$4="Juin","Jan",IF($B$4="Juil","Fév",IF($B$4="Août","Mars",IF($B$4="Sep","Avr",IF($B$4="Oct","Mai",IF($B$4="Nov","Juin",IF($B$4="Déc","Juil",""))))))))))))</f>
        <v>Déc</v>
      </c>
      <c r="J14" s="36" t="str">
        <f>IF($B$4="Jan","Sep",IF($B$4="Fév","Oct",IF($B$4="Mars","Nov",IF($B$4="Avr","Déc",IF($B$4="Mai","Jan",IF($B$4="Juin","Fév",IF($B$4="Juil","Mars",IF($B$4="Août","Avr",IF($B$4="Sep","Mai",IF($B$4="Oct","Juin",IF($B$4="Nov","Juil",IF($B$4="Déc","Août",""))))))))))))</f>
        <v>Jan</v>
      </c>
      <c r="K14" s="36" t="str">
        <f>IF($B$4="Jan","Oct",IF($B$4="Fév","Nov",IF($B$4="Mars","Déc",IF($B$4="Avr","Jan",IF($B$4="Mai","Fév",IF($B$4="Juin","Mars",IF($B$4="Juil","Avr",IF($B$4="Août","Mai",IF($B$4="Sep","Juin",IF($B$4="Oct","Juil",IF($B$4="Nov","Août",IF($B$4="Déc","Sep",""))))))))))))</f>
        <v>Fév</v>
      </c>
      <c r="L14" s="36" t="str">
        <f>IF($B$4="Jan","Nov",IF($B$4="Fév","Déc",IF($B$4="Mars","Jan",IF($B$4="Avr","Fév",IF($B$4="Mai","Mars",IF($B$4="Juin","Avr",IF($B$4="Juil","Mai",IF($B$4="Août","Juin",IF($B$4="Sep","Juil",IF($B$4="Oct","Août",IF($B$4="Nov","Sep",IF($B$4="Déc","Oct",""))))))))))))</f>
        <v>Mars</v>
      </c>
      <c r="M14" s="36" t="str">
        <f>IF($B$4="Jan","Déc",IF($B$4="Fév","Jan",IF($B$4="Mars","Fév",IF($B$4="Avr","Mars",IF($B$4="Mai","Avr",IF($B$4="Juin","Mai",IF($B$4="Juil","Juin",IF($B$4="Août","Juil",IF($B$4="Sep","Août",IF($B$4="Oct","Sep",IF($B$4="Nov","Oct",IF($B$4="Déc","Nov",""))))))))))))</f>
        <v>Avr</v>
      </c>
      <c r="N14" s="1" t="s">
        <v>1</v>
      </c>
      <c r="O14" s="1" t="s">
        <v>1</v>
      </c>
      <c r="P14" s="1" t="s">
        <v>1</v>
      </c>
      <c r="Q14" s="55"/>
    </row>
    <row r="15" spans="1:17">
      <c r="A15" s="6" t="s">
        <v>38</v>
      </c>
      <c r="B15" s="31"/>
      <c r="C15" s="31"/>
      <c r="D15" s="24"/>
      <c r="E15" s="24"/>
      <c r="F15" s="24"/>
      <c r="G15" s="24"/>
      <c r="H15" s="24"/>
      <c r="I15" s="24"/>
      <c r="J15" s="24"/>
      <c r="K15" s="24"/>
      <c r="L15" s="24"/>
      <c r="M15" s="24"/>
      <c r="N15" s="25">
        <v>10600</v>
      </c>
      <c r="O15" s="25">
        <v>6360</v>
      </c>
      <c r="P15" s="29">
        <f>N15-O15</f>
        <v>4240</v>
      </c>
      <c r="Q15" s="25" t="s">
        <v>68</v>
      </c>
    </row>
    <row r="16" spans="1:17">
      <c r="A16" s="7" t="s">
        <v>39</v>
      </c>
      <c r="B16" s="32"/>
      <c r="C16" s="24"/>
      <c r="D16" s="24"/>
      <c r="E16" s="24"/>
      <c r="F16" s="24"/>
      <c r="G16" s="24"/>
      <c r="H16" s="24"/>
      <c r="I16" s="24"/>
      <c r="J16" s="24"/>
      <c r="K16" s="24"/>
      <c r="L16" s="24"/>
      <c r="M16" s="24"/>
      <c r="N16" s="26">
        <v>5300</v>
      </c>
      <c r="O16" s="26">
        <v>3180</v>
      </c>
      <c r="P16" s="30">
        <f t="shared" ref="P16:P39" si="0">N16-O16</f>
        <v>2120</v>
      </c>
      <c r="Q16" s="26" t="s">
        <v>69</v>
      </c>
    </row>
    <row r="17" spans="1:17">
      <c r="A17" s="7" t="s">
        <v>40</v>
      </c>
      <c r="B17" s="24"/>
      <c r="C17" s="32"/>
      <c r="D17" s="24"/>
      <c r="E17" s="24"/>
      <c r="F17" s="24"/>
      <c r="G17" s="24"/>
      <c r="H17" s="24"/>
      <c r="I17" s="24"/>
      <c r="J17" s="24"/>
      <c r="K17" s="24"/>
      <c r="L17" s="24"/>
      <c r="M17" s="24"/>
      <c r="N17" s="26">
        <v>5300</v>
      </c>
      <c r="O17" s="26">
        <v>3180</v>
      </c>
      <c r="P17" s="30">
        <f t="shared" si="0"/>
        <v>2120</v>
      </c>
      <c r="Q17" s="26" t="s">
        <v>69</v>
      </c>
    </row>
    <row r="18" spans="1:17">
      <c r="A18" s="6" t="s">
        <v>41</v>
      </c>
      <c r="B18" s="24"/>
      <c r="C18" s="24"/>
      <c r="D18" s="24"/>
      <c r="E18" s="24"/>
      <c r="F18" s="31"/>
      <c r="G18" s="23"/>
      <c r="H18" s="24"/>
      <c r="I18" s="24"/>
      <c r="J18" s="31"/>
      <c r="K18" s="24"/>
      <c r="L18" s="23"/>
      <c r="M18" s="24"/>
      <c r="N18" s="25">
        <v>14000</v>
      </c>
      <c r="O18" s="25">
        <v>0</v>
      </c>
      <c r="P18" s="29">
        <f t="shared" si="0"/>
        <v>14000</v>
      </c>
      <c r="Q18" s="25" t="s">
        <v>0</v>
      </c>
    </row>
    <row r="19" spans="1:17" ht="25.5">
      <c r="A19" s="7" t="s">
        <v>42</v>
      </c>
      <c r="B19" s="24"/>
      <c r="C19" s="24"/>
      <c r="D19" s="24"/>
      <c r="E19" s="24"/>
      <c r="F19" s="32"/>
      <c r="G19" s="24"/>
      <c r="H19" s="24"/>
      <c r="I19" s="24"/>
      <c r="J19" s="24"/>
      <c r="K19" s="24"/>
      <c r="L19" s="24"/>
      <c r="M19" s="24"/>
      <c r="N19" s="26">
        <v>7000</v>
      </c>
      <c r="O19" s="26">
        <v>0</v>
      </c>
      <c r="P19" s="30">
        <f t="shared" si="0"/>
        <v>7000</v>
      </c>
      <c r="Q19" s="26" t="s">
        <v>0</v>
      </c>
    </row>
    <row r="20" spans="1:17" ht="25.5">
      <c r="A20" s="7" t="s">
        <v>43</v>
      </c>
      <c r="B20" s="24"/>
      <c r="C20" s="24"/>
      <c r="D20" s="24"/>
      <c r="E20" s="24"/>
      <c r="F20" s="24"/>
      <c r="G20" s="27"/>
      <c r="H20" s="24"/>
      <c r="I20" s="24"/>
      <c r="J20" s="32"/>
      <c r="K20" s="24"/>
      <c r="L20" s="24"/>
      <c r="M20" s="24"/>
      <c r="N20" s="26">
        <v>7000</v>
      </c>
      <c r="O20" s="26">
        <v>0</v>
      </c>
      <c r="P20" s="30">
        <f t="shared" si="0"/>
        <v>7000</v>
      </c>
      <c r="Q20" s="26" t="s">
        <v>0</v>
      </c>
    </row>
    <row r="21" spans="1:17">
      <c r="A21" s="6" t="s">
        <v>44</v>
      </c>
      <c r="B21" s="24"/>
      <c r="C21" s="24"/>
      <c r="D21" s="24"/>
      <c r="E21" s="24"/>
      <c r="F21" s="24"/>
      <c r="G21" s="31"/>
      <c r="H21" s="24"/>
      <c r="I21" s="24"/>
      <c r="J21" s="23"/>
      <c r="K21" s="24"/>
      <c r="L21" s="23"/>
      <c r="M21" s="24"/>
      <c r="N21" s="25">
        <v>7000</v>
      </c>
      <c r="O21" s="25">
        <v>0</v>
      </c>
      <c r="P21" s="29">
        <f t="shared" si="0"/>
        <v>7000</v>
      </c>
      <c r="Q21" s="25" t="s">
        <v>0</v>
      </c>
    </row>
    <row r="22" spans="1:17">
      <c r="A22" s="6" t="s">
        <v>45</v>
      </c>
      <c r="B22" s="24"/>
      <c r="C22" s="24"/>
      <c r="D22" s="24"/>
      <c r="E22" s="24"/>
      <c r="F22" s="31"/>
      <c r="G22" s="24"/>
      <c r="H22" s="24"/>
      <c r="I22" s="24"/>
      <c r="J22" s="24"/>
      <c r="K22" s="24"/>
      <c r="L22" s="31"/>
      <c r="M22" s="23"/>
      <c r="N22" s="25">
        <v>63678</v>
      </c>
      <c r="O22" s="25">
        <v>0</v>
      </c>
      <c r="P22" s="29">
        <f t="shared" si="0"/>
        <v>63678</v>
      </c>
      <c r="Q22" s="25" t="s">
        <v>0</v>
      </c>
    </row>
    <row r="23" spans="1:17">
      <c r="A23" s="7" t="s">
        <v>46</v>
      </c>
      <c r="B23" s="24"/>
      <c r="C23" s="24"/>
      <c r="D23" s="24"/>
      <c r="E23" s="24"/>
      <c r="F23" s="24"/>
      <c r="G23" s="24"/>
      <c r="H23" s="24"/>
      <c r="I23" s="24"/>
      <c r="J23" s="24"/>
      <c r="K23" s="24"/>
      <c r="L23" s="32"/>
      <c r="M23" s="24"/>
      <c r="N23" s="26">
        <v>54483.549999999996</v>
      </c>
      <c r="O23" s="26">
        <v>0</v>
      </c>
      <c r="P23" s="30">
        <f t="shared" si="0"/>
        <v>54483.549999999996</v>
      </c>
      <c r="Q23" s="26" t="s">
        <v>0</v>
      </c>
    </row>
    <row r="24" spans="1:17">
      <c r="A24" s="7" t="s">
        <v>47</v>
      </c>
      <c r="B24" s="24"/>
      <c r="C24" s="24"/>
      <c r="D24" s="24"/>
      <c r="E24" s="24"/>
      <c r="F24" s="32"/>
      <c r="G24" s="24"/>
      <c r="H24" s="24"/>
      <c r="I24" s="24"/>
      <c r="J24" s="24"/>
      <c r="K24" s="24"/>
      <c r="L24" s="24"/>
      <c r="M24" s="24"/>
      <c r="N24" s="26">
        <v>1766.5999999999997</v>
      </c>
      <c r="O24" s="26">
        <v>0</v>
      </c>
      <c r="P24" s="30">
        <f t="shared" si="0"/>
        <v>1766.5999999999997</v>
      </c>
      <c r="Q24" s="26" t="s">
        <v>0</v>
      </c>
    </row>
    <row r="25" spans="1:17" ht="12.75" customHeight="1">
      <c r="A25" s="7" t="s">
        <v>48</v>
      </c>
      <c r="B25" s="24"/>
      <c r="C25" s="24"/>
      <c r="D25" s="24"/>
      <c r="E25" s="24"/>
      <c r="F25" s="32"/>
      <c r="G25" s="24"/>
      <c r="H25" s="24"/>
      <c r="I25" s="24"/>
      <c r="J25" s="24"/>
      <c r="K25" s="24"/>
      <c r="L25" s="24"/>
      <c r="M25" s="24"/>
      <c r="N25" s="26">
        <v>7427.7499999999991</v>
      </c>
      <c r="O25" s="26">
        <v>0</v>
      </c>
      <c r="P25" s="30">
        <f t="shared" si="0"/>
        <v>7427.7499999999991</v>
      </c>
      <c r="Q25" s="26" t="s">
        <v>0</v>
      </c>
    </row>
    <row r="26" spans="1:17">
      <c r="A26" s="6" t="s">
        <v>49</v>
      </c>
      <c r="B26" s="24"/>
      <c r="C26" s="24"/>
      <c r="D26" s="24"/>
      <c r="E26" s="24"/>
      <c r="F26" s="28"/>
      <c r="G26" s="24"/>
      <c r="H26" s="31"/>
      <c r="I26" s="31"/>
      <c r="J26" s="24"/>
      <c r="K26" s="24"/>
      <c r="L26" s="24"/>
      <c r="M26" s="24"/>
      <c r="N26" s="25">
        <v>326901</v>
      </c>
      <c r="O26" s="25">
        <v>0</v>
      </c>
      <c r="P26" s="29">
        <f t="shared" si="0"/>
        <v>326901</v>
      </c>
      <c r="Q26" s="25" t="s">
        <v>0</v>
      </c>
    </row>
    <row r="27" spans="1:17">
      <c r="A27" s="7" t="s">
        <v>4</v>
      </c>
      <c r="B27" s="24"/>
      <c r="C27" s="24"/>
      <c r="D27" s="24"/>
      <c r="E27" s="24"/>
      <c r="F27" s="24"/>
      <c r="G27" s="24"/>
      <c r="H27" s="32"/>
      <c r="I27" s="33"/>
      <c r="J27" s="24"/>
      <c r="K27" s="24"/>
      <c r="L27" s="24"/>
      <c r="M27" s="24"/>
      <c r="N27" s="26">
        <v>54483.549999999996</v>
      </c>
      <c r="O27" s="26">
        <v>0</v>
      </c>
      <c r="P27" s="30">
        <f t="shared" si="0"/>
        <v>54483.549999999996</v>
      </c>
      <c r="Q27" s="26" t="s">
        <v>0</v>
      </c>
    </row>
    <row r="28" spans="1:17">
      <c r="A28" s="7" t="s">
        <v>5</v>
      </c>
      <c r="B28" s="24"/>
      <c r="C28" s="24"/>
      <c r="D28" s="24"/>
      <c r="E28" s="24"/>
      <c r="F28" s="24"/>
      <c r="G28" s="24"/>
      <c r="H28" s="32"/>
      <c r="I28" s="33"/>
      <c r="J28" s="24"/>
      <c r="K28" s="24"/>
      <c r="L28" s="24"/>
      <c r="M28" s="24"/>
      <c r="N28" s="26">
        <v>54483.549999999996</v>
      </c>
      <c r="O28" s="26">
        <v>0</v>
      </c>
      <c r="P28" s="30">
        <f t="shared" si="0"/>
        <v>54483.549999999996</v>
      </c>
      <c r="Q28" s="26" t="s">
        <v>0</v>
      </c>
    </row>
    <row r="29" spans="1:17">
      <c r="A29" s="7" t="s">
        <v>6</v>
      </c>
      <c r="B29" s="24"/>
      <c r="C29" s="24"/>
      <c r="D29" s="24"/>
      <c r="E29" s="24"/>
      <c r="F29" s="24"/>
      <c r="G29" s="24"/>
      <c r="H29" s="32"/>
      <c r="I29" s="33"/>
      <c r="J29" s="24"/>
      <c r="K29" s="24"/>
      <c r="L29" s="24"/>
      <c r="M29" s="24"/>
      <c r="N29" s="26">
        <v>54483.549999999996</v>
      </c>
      <c r="O29" s="26">
        <v>0</v>
      </c>
      <c r="P29" s="30">
        <f t="shared" si="0"/>
        <v>54483.549999999996</v>
      </c>
      <c r="Q29" s="26" t="s">
        <v>0</v>
      </c>
    </row>
    <row r="30" spans="1:17">
      <c r="A30" s="7" t="s">
        <v>7</v>
      </c>
      <c r="B30" s="24"/>
      <c r="C30" s="24"/>
      <c r="D30" s="24"/>
      <c r="E30" s="24"/>
      <c r="F30" s="24"/>
      <c r="G30" s="24"/>
      <c r="H30" s="24"/>
      <c r="I30" s="32"/>
      <c r="J30" s="24"/>
      <c r="K30" s="24"/>
      <c r="L30" s="24"/>
      <c r="M30" s="24"/>
      <c r="N30" s="26">
        <v>54483.549999999996</v>
      </c>
      <c r="O30" s="26">
        <v>0</v>
      </c>
      <c r="P30" s="30">
        <f t="shared" si="0"/>
        <v>54483.549999999996</v>
      </c>
      <c r="Q30" s="26" t="s">
        <v>0</v>
      </c>
    </row>
    <row r="31" spans="1:17">
      <c r="A31" s="7" t="s">
        <v>8</v>
      </c>
      <c r="B31" s="24"/>
      <c r="C31" s="24"/>
      <c r="D31" s="24"/>
      <c r="E31" s="24"/>
      <c r="F31" s="24"/>
      <c r="G31" s="24"/>
      <c r="H31" s="24"/>
      <c r="I31" s="32"/>
      <c r="J31" s="24"/>
      <c r="K31" s="24"/>
      <c r="L31" s="24"/>
      <c r="M31" s="24"/>
      <c r="N31" s="26">
        <v>54483.549999999996</v>
      </c>
      <c r="O31" s="26">
        <v>0</v>
      </c>
      <c r="P31" s="30">
        <f t="shared" si="0"/>
        <v>54483.549999999996</v>
      </c>
      <c r="Q31" s="26" t="s">
        <v>0</v>
      </c>
    </row>
    <row r="32" spans="1:17">
      <c r="A32" s="7" t="s">
        <v>9</v>
      </c>
      <c r="B32" s="24"/>
      <c r="C32" s="24"/>
      <c r="D32" s="24"/>
      <c r="E32" s="24"/>
      <c r="F32" s="24"/>
      <c r="G32" s="24"/>
      <c r="H32" s="24"/>
      <c r="I32" s="32"/>
      <c r="J32" s="24"/>
      <c r="K32" s="24"/>
      <c r="L32" s="24"/>
      <c r="M32" s="24"/>
      <c r="N32" s="26">
        <v>54483.549999999996</v>
      </c>
      <c r="O32" s="26">
        <v>0</v>
      </c>
      <c r="P32" s="30">
        <f t="shared" si="0"/>
        <v>54483.549999999996</v>
      </c>
      <c r="Q32" s="26" t="s">
        <v>0</v>
      </c>
    </row>
    <row r="33" spans="1:17">
      <c r="A33" s="6" t="s">
        <v>50</v>
      </c>
      <c r="B33" s="24"/>
      <c r="C33" s="23"/>
      <c r="D33" s="24"/>
      <c r="E33" s="24"/>
      <c r="F33" s="24"/>
      <c r="G33" s="24"/>
      <c r="H33" s="24"/>
      <c r="I33" s="23"/>
      <c r="J33" s="24"/>
      <c r="K33" s="31"/>
      <c r="L33" s="23"/>
      <c r="M33" s="31"/>
      <c r="N33" s="25">
        <v>29400</v>
      </c>
      <c r="O33" s="25">
        <v>14700</v>
      </c>
      <c r="P33" s="29">
        <f t="shared" si="0"/>
        <v>14700</v>
      </c>
      <c r="Q33" s="25" t="s">
        <v>70</v>
      </c>
    </row>
    <row r="34" spans="1:17" ht="25.5">
      <c r="A34" s="7" t="s">
        <v>51</v>
      </c>
      <c r="B34" s="24"/>
      <c r="C34" s="24"/>
      <c r="D34" s="24"/>
      <c r="E34" s="24"/>
      <c r="F34" s="24"/>
      <c r="G34" s="24"/>
      <c r="H34" s="24"/>
      <c r="I34" s="24"/>
      <c r="J34" s="24"/>
      <c r="K34" s="32"/>
      <c r="L34" s="24"/>
      <c r="M34" s="24"/>
      <c r="N34" s="26">
        <v>13500</v>
      </c>
      <c r="O34" s="26">
        <v>13500</v>
      </c>
      <c r="P34" s="30">
        <f t="shared" si="0"/>
        <v>0</v>
      </c>
      <c r="Q34" s="26" t="s">
        <v>71</v>
      </c>
    </row>
    <row r="35" spans="1:17">
      <c r="A35" s="7" t="s">
        <v>52</v>
      </c>
      <c r="B35" s="24"/>
      <c r="C35" s="24"/>
      <c r="D35" s="24"/>
      <c r="E35" s="24"/>
      <c r="F35" s="24"/>
      <c r="G35" s="24"/>
      <c r="H35" s="24"/>
      <c r="I35" s="24"/>
      <c r="J35" s="24"/>
      <c r="K35" s="32"/>
      <c r="L35" s="24"/>
      <c r="M35" s="24"/>
      <c r="N35" s="26">
        <v>1200</v>
      </c>
      <c r="O35" s="26">
        <v>1200</v>
      </c>
      <c r="P35" s="30">
        <f t="shared" si="0"/>
        <v>0</v>
      </c>
      <c r="Q35" s="26" t="s">
        <v>72</v>
      </c>
    </row>
    <row r="36" spans="1:17">
      <c r="A36" s="7" t="s">
        <v>53</v>
      </c>
      <c r="B36" s="24"/>
      <c r="C36" s="24"/>
      <c r="D36" s="24"/>
      <c r="E36" s="24"/>
      <c r="F36" s="24"/>
      <c r="G36" s="24"/>
      <c r="H36" s="24"/>
      <c r="I36" s="24"/>
      <c r="J36" s="24"/>
      <c r="K36" s="32"/>
      <c r="L36" s="24"/>
      <c r="M36" s="24"/>
      <c r="N36" s="26"/>
      <c r="O36" s="26"/>
      <c r="P36" s="30">
        <f t="shared" si="0"/>
        <v>0</v>
      </c>
      <c r="Q36" s="26"/>
    </row>
    <row r="37" spans="1:17">
      <c r="A37" s="7" t="s">
        <v>54</v>
      </c>
      <c r="B37" s="24"/>
      <c r="C37" s="24"/>
      <c r="D37" s="24"/>
      <c r="E37" s="24"/>
      <c r="F37" s="24"/>
      <c r="G37" s="24"/>
      <c r="H37" s="24"/>
      <c r="I37" s="24"/>
      <c r="J37" s="24"/>
      <c r="K37" s="24"/>
      <c r="L37" s="24"/>
      <c r="M37" s="32"/>
      <c r="N37" s="26">
        <v>13500</v>
      </c>
      <c r="O37" s="26">
        <v>13500</v>
      </c>
      <c r="P37" s="30">
        <f t="shared" si="0"/>
        <v>0</v>
      </c>
      <c r="Q37" s="26" t="s">
        <v>71</v>
      </c>
    </row>
    <row r="38" spans="1:17">
      <c r="A38" s="11" t="s">
        <v>55</v>
      </c>
      <c r="B38" s="24"/>
      <c r="C38" s="24"/>
      <c r="D38" s="24"/>
      <c r="E38" s="24"/>
      <c r="F38" s="24"/>
      <c r="G38" s="24"/>
      <c r="H38" s="24"/>
      <c r="I38" s="24"/>
      <c r="J38" s="24"/>
      <c r="K38" s="24"/>
      <c r="L38" s="24"/>
      <c r="M38" s="34"/>
      <c r="N38" s="26">
        <v>600</v>
      </c>
      <c r="O38" s="26">
        <v>600</v>
      </c>
      <c r="P38" s="30">
        <f t="shared" si="0"/>
        <v>0</v>
      </c>
      <c r="Q38" s="26" t="s">
        <v>72</v>
      </c>
    </row>
    <row r="39" spans="1:17">
      <c r="A39" s="11" t="s">
        <v>56</v>
      </c>
      <c r="B39" s="24"/>
      <c r="C39" s="24"/>
      <c r="D39" s="24"/>
      <c r="E39" s="24"/>
      <c r="F39" s="24"/>
      <c r="G39" s="24"/>
      <c r="H39" s="24"/>
      <c r="I39" s="24"/>
      <c r="J39" s="24"/>
      <c r="K39" s="24"/>
      <c r="L39" s="24"/>
      <c r="M39" s="34"/>
      <c r="N39" s="26">
        <v>600</v>
      </c>
      <c r="O39" s="26">
        <v>600</v>
      </c>
      <c r="P39" s="30">
        <f t="shared" si="0"/>
        <v>0</v>
      </c>
      <c r="Q39" s="26" t="s">
        <v>72</v>
      </c>
    </row>
    <row r="40" spans="1:17">
      <c r="A40" s="10" t="s">
        <v>63</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4EB17B-7D72-4CA6-8CCE-19CCA1E24815}"/>
</file>

<file path=customXml/itemProps2.xml><?xml version="1.0" encoding="utf-8"?>
<ds:datastoreItem xmlns:ds="http://schemas.openxmlformats.org/officeDocument/2006/customXml" ds:itemID="{01DD3850-2ACB-459F-9179-A30EC3E55515}"/>
</file>

<file path=customXml/itemProps3.xml><?xml version="1.0" encoding="utf-8"?>
<ds:datastoreItem xmlns:ds="http://schemas.openxmlformats.org/officeDocument/2006/customXml" ds:itemID="{ECA02CFE-DC00-4E58-91A7-D8021A428D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Lamine Dr. Diawara</cp:lastModifiedBy>
  <cp:lastPrinted>2017-04-12T16:09:13Z</cp:lastPrinted>
  <dcterms:created xsi:type="dcterms:W3CDTF">2013-03-17T16:46:15Z</dcterms:created>
  <dcterms:modified xsi:type="dcterms:W3CDTF">2017-04-13T16:25:54Z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